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322DB5D-D43D-472F-8ECA-111FDABBD7F5}" xr6:coauthVersionLast="45" xr6:coauthVersionMax="45" xr10:uidLastSave="{00000000-0000-0000-0000-000000000000}"/>
  <bookViews>
    <workbookView xWindow="-120" yWindow="-120" windowWidth="20730" windowHeight="11160" tabRatio="851" xr2:uid="{00000000-000D-0000-FFFF-FFFF00000000}"/>
  </bookViews>
  <sheets>
    <sheet name="GERAL PAISAGISMO" sheetId="8" r:id="rId1"/>
  </sheets>
  <definedNames>
    <definedName name="_xlnm.Print_Area" localSheetId="0">'GERAL PAISAGISMO'!$A$1:$M$175</definedName>
    <definedName name="_xlnm.Print_Titles" localSheetId="0">'GERAL PAISAGISMO'!$1:$3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0" i="8" l="1"/>
  <c r="F139" i="8"/>
  <c r="F138" i="8"/>
  <c r="F137" i="8"/>
  <c r="F136" i="8"/>
  <c r="F135" i="8"/>
  <c r="F134" i="8"/>
  <c r="F133" i="8"/>
  <c r="F132" i="8"/>
  <c r="F116" i="8"/>
  <c r="F115" i="8"/>
  <c r="F114" i="8"/>
  <c r="F113" i="8"/>
  <c r="F112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66" i="8"/>
  <c r="F56" i="8"/>
  <c r="F45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K155" i="8"/>
  <c r="K154" i="8"/>
  <c r="K152" i="8"/>
  <c r="L144" i="8" s="1"/>
  <c r="K148" i="8"/>
  <c r="K131" i="8"/>
  <c r="K130" i="8"/>
  <c r="K128" i="8"/>
  <c r="K123" i="8"/>
  <c r="K111" i="8"/>
  <c r="K110" i="8"/>
  <c r="K109" i="8"/>
  <c r="K104" i="8"/>
  <c r="K77" i="8"/>
  <c r="K76" i="8"/>
  <c r="K75" i="8"/>
  <c r="K74" i="8"/>
  <c r="K73" i="8"/>
  <c r="K72" i="8"/>
  <c r="K65" i="8"/>
  <c r="K64" i="8"/>
  <c r="K63" i="8"/>
  <c r="K62" i="8"/>
  <c r="K61" i="8"/>
  <c r="K60" i="8"/>
  <c r="K59" i="8"/>
  <c r="L57" i="8" s="1"/>
  <c r="L66" i="8" s="1"/>
  <c r="M66" i="8" s="1"/>
  <c r="K55" i="8"/>
  <c r="K54" i="8"/>
  <c r="K53" i="8"/>
  <c r="K52" i="8"/>
  <c r="K51" i="8"/>
  <c r="K50" i="8"/>
  <c r="K49" i="8"/>
  <c r="K44" i="8"/>
  <c r="K43" i="8"/>
  <c r="K42" i="8"/>
  <c r="K41" i="8"/>
  <c r="K40" i="8"/>
  <c r="K39" i="8"/>
  <c r="K38" i="8"/>
  <c r="L35" i="8" s="1"/>
  <c r="L45" i="8" s="1"/>
  <c r="M45" i="8" s="1"/>
  <c r="K17" i="8"/>
  <c r="K16" i="8"/>
  <c r="K15" i="8"/>
  <c r="K14" i="8"/>
  <c r="K13" i="8"/>
  <c r="K12" i="8"/>
  <c r="K11" i="8"/>
  <c r="K10" i="8"/>
  <c r="L10" i="8" s="1"/>
  <c r="L168" i="8" l="1"/>
  <c r="M168" i="8" s="1"/>
  <c r="L164" i="8"/>
  <c r="M164" i="8" s="1"/>
  <c r="L160" i="8"/>
  <c r="M160" i="8" s="1"/>
  <c r="L156" i="8"/>
  <c r="M156" i="8" s="1"/>
  <c r="L167" i="8"/>
  <c r="M167" i="8" s="1"/>
  <c r="L163" i="8"/>
  <c r="M163" i="8" s="1"/>
  <c r="L162" i="8"/>
  <c r="M162" i="8" s="1"/>
  <c r="L169" i="8"/>
  <c r="M169" i="8" s="1"/>
  <c r="L165" i="8"/>
  <c r="M165" i="8" s="1"/>
  <c r="L161" i="8"/>
  <c r="M161" i="8" s="1"/>
  <c r="L157" i="8"/>
  <c r="M157" i="8" s="1"/>
  <c r="L159" i="8"/>
  <c r="M159" i="8" s="1"/>
  <c r="L170" i="8"/>
  <c r="M170" i="8" s="1"/>
  <c r="L166" i="8"/>
  <c r="M166" i="8" s="1"/>
  <c r="L158" i="8"/>
  <c r="M158" i="8" s="1"/>
  <c r="L31" i="8"/>
  <c r="M31" i="8" s="1"/>
  <c r="L27" i="8"/>
  <c r="M27" i="8" s="1"/>
  <c r="L23" i="8"/>
  <c r="M23" i="8" s="1"/>
  <c r="L19" i="8"/>
  <c r="M19" i="8" s="1"/>
  <c r="L29" i="8"/>
  <c r="L25" i="8"/>
  <c r="M25" i="8" s="1"/>
  <c r="L28" i="8"/>
  <c r="M28" i="8" s="1"/>
  <c r="L24" i="8"/>
  <c r="M24" i="8" s="1"/>
  <c r="L20" i="8"/>
  <c r="M20" i="8" s="1"/>
  <c r="L30" i="8"/>
  <c r="L26" i="8"/>
  <c r="M26" i="8" s="1"/>
  <c r="L22" i="8"/>
  <c r="M22" i="8" s="1"/>
  <c r="L18" i="8"/>
  <c r="M18" i="8" s="1"/>
  <c r="L21" i="8"/>
  <c r="M21" i="8" s="1"/>
  <c r="L120" i="8"/>
  <c r="L70" i="8"/>
  <c r="L101" i="8"/>
  <c r="L46" i="8"/>
  <c r="L56" i="8" s="1"/>
  <c r="M56" i="8" s="1"/>
  <c r="M171" i="8"/>
  <c r="M67" i="8"/>
  <c r="M29" i="8"/>
  <c r="M30" i="8"/>
  <c r="L95" i="8" l="1"/>
  <c r="M95" i="8" s="1"/>
  <c r="L91" i="8"/>
  <c r="M91" i="8" s="1"/>
  <c r="L87" i="8"/>
  <c r="M87" i="8" s="1"/>
  <c r="L83" i="8"/>
  <c r="M83" i="8" s="1"/>
  <c r="L79" i="8"/>
  <c r="M79" i="8" s="1"/>
  <c r="L94" i="8"/>
  <c r="M94" i="8" s="1"/>
  <c r="L90" i="8"/>
  <c r="M90" i="8" s="1"/>
  <c r="L86" i="8"/>
  <c r="M86" i="8" s="1"/>
  <c r="L78" i="8"/>
  <c r="M78" i="8" s="1"/>
  <c r="L93" i="8"/>
  <c r="M93" i="8" s="1"/>
  <c r="L85" i="8"/>
  <c r="M85" i="8" s="1"/>
  <c r="L96" i="8"/>
  <c r="M96" i="8" s="1"/>
  <c r="L92" i="8"/>
  <c r="M92" i="8" s="1"/>
  <c r="L88" i="8"/>
  <c r="M88" i="8" s="1"/>
  <c r="L84" i="8"/>
  <c r="M84" i="8" s="1"/>
  <c r="L80" i="8"/>
  <c r="M80" i="8" s="1"/>
  <c r="L82" i="8"/>
  <c r="M82" i="8" s="1"/>
  <c r="L97" i="8"/>
  <c r="M97" i="8" s="1"/>
  <c r="L89" i="8"/>
  <c r="M89" i="8" s="1"/>
  <c r="L81" i="8"/>
  <c r="M81" i="8" s="1"/>
  <c r="L140" i="8"/>
  <c r="M140" i="8" s="1"/>
  <c r="L136" i="8"/>
  <c r="M136" i="8" s="1"/>
  <c r="L132" i="8"/>
  <c r="M132" i="8" s="1"/>
  <c r="L138" i="8"/>
  <c r="M138" i="8" s="1"/>
  <c r="L137" i="8"/>
  <c r="M137" i="8" s="1"/>
  <c r="L133" i="8"/>
  <c r="M133" i="8" s="1"/>
  <c r="L139" i="8"/>
  <c r="M139" i="8" s="1"/>
  <c r="L135" i="8"/>
  <c r="M135" i="8" s="1"/>
  <c r="L134" i="8"/>
  <c r="M134" i="8" s="1"/>
  <c r="L114" i="8"/>
  <c r="M114" i="8" s="1"/>
  <c r="L113" i="8"/>
  <c r="M113" i="8" s="1"/>
  <c r="L116" i="8"/>
  <c r="M116" i="8" s="1"/>
  <c r="L115" i="8"/>
  <c r="M115" i="8" s="1"/>
  <c r="L112" i="8"/>
  <c r="M112" i="8" s="1"/>
  <c r="M32" i="8"/>
  <c r="M141" i="8" l="1"/>
  <c r="M117" i="8"/>
  <c r="M98" i="8"/>
  <c r="L173" i="8" l="1"/>
  <c r="L174" i="8" s="1"/>
  <c r="L175" i="8" l="1"/>
</calcChain>
</file>

<file path=xl/sharedStrings.xml><?xml version="1.0" encoding="utf-8"?>
<sst xmlns="http://schemas.openxmlformats.org/spreadsheetml/2006/main" count="719" uniqueCount="316">
  <si>
    <t>ITEM</t>
  </si>
  <si>
    <t>M²</t>
  </si>
  <si>
    <t>JERIVÁ</t>
  </si>
  <si>
    <t>SYAGRUS ROMANZOFFIANA</t>
  </si>
  <si>
    <t>GRAMA ESMERALDA</t>
  </si>
  <si>
    <t>ZOYSIA JAPONICA</t>
  </si>
  <si>
    <t>GRAMA SANTO AGOSTINHO</t>
  </si>
  <si>
    <t>STENOTAPHRUM SECUNDATUM</t>
  </si>
  <si>
    <t>1.1</t>
  </si>
  <si>
    <t>1.2</t>
  </si>
  <si>
    <t>IPÊ BRANCO</t>
  </si>
  <si>
    <t>TABEBUIA ROSEO-ALBA</t>
  </si>
  <si>
    <t>0,05M</t>
  </si>
  <si>
    <t>TIPO</t>
  </si>
  <si>
    <t>NOME POPULAR</t>
  </si>
  <si>
    <t>NOME CIENTÍFICO</t>
  </si>
  <si>
    <t>PORTE/ ALTURA</t>
  </si>
  <si>
    <t>UNID.</t>
  </si>
  <si>
    <t>EMOP 09-2018</t>
  </si>
  <si>
    <t>R$ UNIT</t>
  </si>
  <si>
    <t>R$ TOTAL DA COMPOSIÇÃO</t>
  </si>
  <si>
    <t>R$ TOTAL DOS ITENS EMOP</t>
  </si>
  <si>
    <t>COMPOSIÇÃO FORRAGEIRAS</t>
  </si>
  <si>
    <t>09.003.0162-0</t>
  </si>
  <si>
    <t>Espécies vegetais com altura de (0,10 a 0,40)m, tipo Jasminum Nitidum (Jasmim Estrela), Barleria Cristata (Caetizinho), Canna Denudata (Cana da Índia), Canna x Generallis (Cana-Índica, Biri), Curculigo Capitulata (Curculigo), Dichorisandra Thyrsiflora (Gengibre Azul), Ixora SP (Ixora Ana), Kalanchoe Gastonis-Bonnieri (Planta da Vida), Maranta Arundinacea (Araruta), Tradescantia Spathacea (Rhoeo), Zantedeschia Aethiopica (Copo de Leite) ou similar e considerando 12 mudas por m². FORNECIMENTO</t>
  </si>
  <si>
    <t>09.002.0019-0</t>
  </si>
  <si>
    <t>Plantio de plantas de cobertura vegetal, considerando 12 mudas/m², exclusive fornecimento da planta</t>
  </si>
  <si>
    <t>09.005.0003-0</t>
  </si>
  <si>
    <t>Revolvimento do solo até 20cm de profundidade - m²</t>
  </si>
  <si>
    <t>09.005.0036-0</t>
  </si>
  <si>
    <t>09.005.0059-0</t>
  </si>
  <si>
    <t>09.006.0032-0</t>
  </si>
  <si>
    <t>Terra estrumada, inclusive carga, transporte e descarga. FORNECIMENTO - m³ (estimado 0,20m³xm²)</t>
  </si>
  <si>
    <t>09.005.0041-0</t>
  </si>
  <si>
    <t>09.006.0010-0</t>
  </si>
  <si>
    <t>FORRAGEIRA</t>
  </si>
  <si>
    <t>MINI IXORIA</t>
  </si>
  <si>
    <t>IXORA CHINENSIS</t>
  </si>
  <si>
    <t>0,10 A 0,40M</t>
  </si>
  <si>
    <t>COMPOSIÇÃO</t>
  </si>
  <si>
    <t>GRAMA AMENDOIM</t>
  </si>
  <si>
    <t>ARACHIS REPENS</t>
  </si>
  <si>
    <t>0,20 A 0,40M</t>
  </si>
  <si>
    <t>1.3</t>
  </si>
  <si>
    <t>HEMIGRAFIS</t>
  </si>
  <si>
    <t>HEMIGRAFIS COLORATA</t>
  </si>
  <si>
    <t>1.4</t>
  </si>
  <si>
    <t>QUARESMERINHA</t>
  </si>
  <si>
    <t>SCHIZOCENTRON ELEGANS</t>
  </si>
  <si>
    <t>1.5</t>
  </si>
  <si>
    <t>TRAPOERABA ROXA</t>
  </si>
  <si>
    <t>TRADESCANTIA PALLIDA</t>
  </si>
  <si>
    <t>1.6</t>
  </si>
  <si>
    <t>AGAPANTO</t>
  </si>
  <si>
    <t>AGAPANTHUS AFRICANUS</t>
  </si>
  <si>
    <t>1.7</t>
  </si>
  <si>
    <t>JIBOIA</t>
  </si>
  <si>
    <t>SCINDAPSUS AURERUS</t>
  </si>
  <si>
    <t>1.8</t>
  </si>
  <si>
    <t>MINI LANTANA</t>
  </si>
  <si>
    <t>LANTANA CAMARA</t>
  </si>
  <si>
    <t>0,10 A 0,30M</t>
  </si>
  <si>
    <t>1.9</t>
  </si>
  <si>
    <t>CLOROFITO DE SOL</t>
  </si>
  <si>
    <t>CLOROPHYTUM COMOSUM</t>
  </si>
  <si>
    <t>0,10 A 0,20M</t>
  </si>
  <si>
    <t>1.10</t>
  </si>
  <si>
    <t>BELA EMILIA</t>
  </si>
  <si>
    <t>PLUMBAGO AURICULATA</t>
  </si>
  <si>
    <t>1.11</t>
  </si>
  <si>
    <t>PERIQUITO</t>
  </si>
  <si>
    <t>ALTERNANTHERA DENTATA</t>
  </si>
  <si>
    <t>1.12</t>
  </si>
  <si>
    <t>AMOR PERFEITO</t>
  </si>
  <si>
    <t>VIOLA TRICOLOR</t>
  </si>
  <si>
    <t>1.13</t>
  </si>
  <si>
    <t>PINGO DE OURO</t>
  </si>
  <si>
    <t>DURANTA REPENS</t>
  </si>
  <si>
    <t>1.14</t>
  </si>
  <si>
    <t>LIRIOPE</t>
  </si>
  <si>
    <t>OPHIOPOGON JABURAN</t>
  </si>
  <si>
    <t>0,15 A 0,30m</t>
  </si>
  <si>
    <t>COMPOSIÇÃO GRAMA</t>
  </si>
  <si>
    <t>09.001.0020-0</t>
  </si>
  <si>
    <t>Plantio de grama em placas tipo esmeralda, inclusive fornecimento da grama e transporte, exclusive preparo do terreno e o material para este. m²</t>
  </si>
  <si>
    <t>09.005.0001-0</t>
  </si>
  <si>
    <t>Revolvimento e destorroamento da camada superficial de gramado, até 20cm de profundidade - m²</t>
  </si>
  <si>
    <t>09.002.0030-0</t>
  </si>
  <si>
    <t>Plantio de grama, incluindo preparo do terreno com 10cm de saibro e 5cm de terra estrumada, exclusive fornecimento da grama. - m²</t>
  </si>
  <si>
    <t>09.005.0008-0</t>
  </si>
  <si>
    <t>09.005.0020-0</t>
  </si>
  <si>
    <t>09.005.0024-0</t>
  </si>
  <si>
    <t>09.006.0006-0</t>
  </si>
  <si>
    <t>09.005.0120-0</t>
  </si>
  <si>
    <t>2.1</t>
  </si>
  <si>
    <t>GRAMA</t>
  </si>
  <si>
    <t>09.001.0030-0</t>
  </si>
  <si>
    <t>Idem item 09.001.0020, para recomposição de áreas gramadas eventualmente danificadas</t>
  </si>
  <si>
    <t>3.1</t>
  </si>
  <si>
    <t>09.001.0001-1</t>
  </si>
  <si>
    <t>Plantio de grama em placas, tipo são carlos, batatais, larga e santo agostinho, inclusive compra e arrancamento no local de origem, carga, transporte, descarga e preparo do terreno</t>
  </si>
  <si>
    <t>Catação de papéis em gramados (196 vezes por ano) - ha</t>
  </si>
  <si>
    <t>4.1</t>
  </si>
  <si>
    <t>COMPOSIÇÃO DE ARBUSTOS DE 0,50 A 0,70M</t>
  </si>
  <si>
    <t>09.003.0008-0</t>
  </si>
  <si>
    <t>Arbusto para jardins, tipo lantana, hibisco, cedrinho, etc, com 50 a 70cm de altura. FORNECIMENTO. (4 MUDAS / M²)</t>
  </si>
  <si>
    <t>09.002.0015-0</t>
  </si>
  <si>
    <t>Plantio de plantas de cobertura vegetal, considerando 4 mudas/m², exclusive fornecimento da planta</t>
  </si>
  <si>
    <t>Terra estrumada, inclusive carga, transporte e descarga. FORNECIMENTO - m³ (estimado 0,20m³ x m²)</t>
  </si>
  <si>
    <t>5.1</t>
  </si>
  <si>
    <t>ARBUSTO</t>
  </si>
  <si>
    <t>CLUSIA</t>
  </si>
  <si>
    <t>CLUSIA FLUMINENSIS</t>
  </si>
  <si>
    <t>0,50 A 0,70M</t>
  </si>
  <si>
    <t>5.2</t>
  </si>
  <si>
    <t>IXORIA MIDI AMARELA</t>
  </si>
  <si>
    <t>IXORA COCCINEA</t>
  </si>
  <si>
    <t>5.3</t>
  </si>
  <si>
    <t>IXORIA MIDI VERMELHA</t>
  </si>
  <si>
    <t>5.4</t>
  </si>
  <si>
    <t>PODOCARPUS</t>
  </si>
  <si>
    <t>PODOCARPUS MACROPHYLLUS</t>
  </si>
  <si>
    <t>5.5</t>
  </si>
  <si>
    <t>TUMBERGIA ARBUSTIVA</t>
  </si>
  <si>
    <t>THUNBERGIA ERECTA</t>
  </si>
  <si>
    <t>5.6</t>
  </si>
  <si>
    <t>PLEOMELE VARIEGATA</t>
  </si>
  <si>
    <t>DRACENA REFLEXA</t>
  </si>
  <si>
    <t>5.7</t>
  </si>
  <si>
    <t>PLEOMELE VERDE</t>
  </si>
  <si>
    <t>5.8</t>
  </si>
  <si>
    <t>MOREIA</t>
  </si>
  <si>
    <t>DIETES IRIDIOIDES</t>
  </si>
  <si>
    <t>5.9</t>
  </si>
  <si>
    <t>DIONELA</t>
  </si>
  <si>
    <t>DIANELLA TASMANICA</t>
  </si>
  <si>
    <t>5.10</t>
  </si>
  <si>
    <t>CROTON</t>
  </si>
  <si>
    <t>CODIAEUM VARIEGATUM</t>
  </si>
  <si>
    <t>5.11</t>
  </si>
  <si>
    <t>AVE DO PARAISO</t>
  </si>
  <si>
    <t>STRELITZIA REGINAE</t>
  </si>
  <si>
    <t>5.12</t>
  </si>
  <si>
    <t>CAPIM DOS PAMPAS</t>
  </si>
  <si>
    <t>CORDILYNE SPECTABILIS</t>
  </si>
  <si>
    <t>5.13</t>
  </si>
  <si>
    <t>DRACENA VERMELHA</t>
  </si>
  <si>
    <t>CORDYLINE TERMINALIS</t>
  </si>
  <si>
    <t>5.14</t>
  </si>
  <si>
    <t>DRACAENA TRICOLOR</t>
  </si>
  <si>
    <t>DRACENA MARGINATA</t>
  </si>
  <si>
    <t>5.15</t>
  </si>
  <si>
    <t>HIBISCO</t>
  </si>
  <si>
    <t>HIBISCO ROSA SINENSIS</t>
  </si>
  <si>
    <t>5.16</t>
  </si>
  <si>
    <t>PHILODENDRO</t>
  </si>
  <si>
    <t>PHILODENDRON BIPINNATIFIDUM</t>
  </si>
  <si>
    <t>5.17</t>
  </si>
  <si>
    <t>ALPINIA VERMELHA</t>
  </si>
  <si>
    <t>ALPINIA PUPURATA</t>
  </si>
  <si>
    <t>5.18</t>
  </si>
  <si>
    <t>ALAMANDA AMARELA</t>
  </si>
  <si>
    <t>ALLAMANDA CATHARTICA</t>
  </si>
  <si>
    <t>5.19</t>
  </si>
  <si>
    <t>ALAMANDA ROXA</t>
  </si>
  <si>
    <t>ALLAMANDA BLANCHETII</t>
  </si>
  <si>
    <t>5.20</t>
  </si>
  <si>
    <t>AZALÉIA ROSA</t>
  </si>
  <si>
    <t>RHODODENDRON SIMSII</t>
  </si>
  <si>
    <t>COMPOSIÇÃO DE PALMEIRAS DE 3,5 A 4,00M</t>
  </si>
  <si>
    <t>09.003.0070-0</t>
  </si>
  <si>
    <t>Espécies vegetais nativas com CAP (Circunferência na Altura do Peito) variando entre 0,20m e 0,25m e altura entre 3,50m e 4,00m. FORNECIMENTO</t>
  </si>
  <si>
    <t>09.002.0001-0</t>
  </si>
  <si>
    <t>Plantio de árvore isolada até 2,00m de altura, de qualquer espécie, em logradouro público, inclusive transporte, terra preta simples e estaca de madeira (tutor), exclusive o fornecimento da árvore</t>
  </si>
  <si>
    <t>09.002.0050-0</t>
  </si>
  <si>
    <t>Amarrio de mudas de árvore ao tutor, com fitilho plástico, exclusive este</t>
  </si>
  <si>
    <t>09.026.0020-0</t>
  </si>
  <si>
    <t>Fitilho de nylon. FORNECIMENTO- kg</t>
  </si>
  <si>
    <t>22.020.0090-0</t>
  </si>
  <si>
    <t xml:space="preserve">Abertura de cova 40x40x40cm, incluind incorporação de esterco curtido, para plantio de vegetação arbustiva em área de restinga. </t>
  </si>
  <si>
    <t>22.026.0010-0</t>
  </si>
  <si>
    <t>Aplicação de calcário dolomítico no solo, por cova. FORNECIMENTO e APLICAÇÃO</t>
  </si>
  <si>
    <t>22.028.0010-0</t>
  </si>
  <si>
    <t>Aplicação de adubo químico superfosfato simples, para mudas nativas, por cova. FORNECIMENTO e APLICAÇÃO</t>
  </si>
  <si>
    <t>22.028.0015-0</t>
  </si>
  <si>
    <t>Aplicação de adubo químico (NPK) 6:30:6, para mudas exóticas, por cova. FORNECIMENTO e APLICAÇÃO</t>
  </si>
  <si>
    <t>22.030.0010-0</t>
  </si>
  <si>
    <t>Coroamento de plantas com 1,00m de diâmetro. Custo válido para 100 unidades. ( R$ 202,70/100)</t>
  </si>
  <si>
    <t>09.005.0037-0</t>
  </si>
  <si>
    <t>6.1</t>
  </si>
  <si>
    <t>PALMEIRAS</t>
  </si>
  <si>
    <t>RABO DE RAPOSA</t>
  </si>
  <si>
    <t>WODYETIA BIFURCATA</t>
  </si>
  <si>
    <t>3,50 A 4,0M</t>
  </si>
  <si>
    <t>UND</t>
  </si>
  <si>
    <t>6.2</t>
  </si>
  <si>
    <t>6.3</t>
  </si>
  <si>
    <t>CARPENTÁRIA</t>
  </si>
  <si>
    <t>CARPENTARIA ACUMINATA</t>
  </si>
  <si>
    <t>6.4</t>
  </si>
  <si>
    <t>VEITIA MERRILI</t>
  </si>
  <si>
    <t>ADONIDIA MERRILLI</t>
  </si>
  <si>
    <t>6.5</t>
  </si>
  <si>
    <t>FENIX</t>
  </si>
  <si>
    <t>PHOENIX ROEBELINII</t>
  </si>
  <si>
    <t>COMPOSIÇÃO DE ÁRVORES PARA ARBORIZAÇÃO 3,50 A 4,00M</t>
  </si>
  <si>
    <t>09.005.0115-0</t>
  </si>
  <si>
    <t>Poda de árvores, limpeza de galhos secos e retirada de parasitas</t>
  </si>
  <si>
    <t>7.1</t>
  </si>
  <si>
    <t>ÁRVORES</t>
  </si>
  <si>
    <t>IPÊ AMARELO</t>
  </si>
  <si>
    <t>TABEBUIA SERRATIFOLIA</t>
  </si>
  <si>
    <t>7.2</t>
  </si>
  <si>
    <t>7.3</t>
  </si>
  <si>
    <t>IPÊ ROSA</t>
  </si>
  <si>
    <t>TABEBUIA ROSEOALBA</t>
  </si>
  <si>
    <t>7.4</t>
  </si>
  <si>
    <t>PAU BRASIL</t>
  </si>
  <si>
    <t>CAESALPINIA ECHINATA</t>
  </si>
  <si>
    <t>7.5</t>
  </si>
  <si>
    <t>ESCOVA DE GARRAFA</t>
  </si>
  <si>
    <t>CALLISTEMON SALIGNUS</t>
  </si>
  <si>
    <t>7.6</t>
  </si>
  <si>
    <t>ALDAGRO</t>
  </si>
  <si>
    <t>PTEROCARPUS VIOLACEUS</t>
  </si>
  <si>
    <t>7.7</t>
  </si>
  <si>
    <t>OITI</t>
  </si>
  <si>
    <t>LICANIA TOMENTOSA</t>
  </si>
  <si>
    <t>7.8</t>
  </si>
  <si>
    <t>QUARESMEIRA</t>
  </si>
  <si>
    <t>TIBOUCHINA GRANULOSA</t>
  </si>
  <si>
    <t>7.9</t>
  </si>
  <si>
    <t>AROEIRA SALSA</t>
  </si>
  <si>
    <t>SCHINUS MOLLE</t>
  </si>
  <si>
    <t>COMPOSIÇÃO DE MUDA DE RESTINGA PLANA 0,70 A 1,00M</t>
  </si>
  <si>
    <t>09.003.0006-0</t>
  </si>
  <si>
    <t>Árvore em torno de 2,00m de altura, tipo amendoeira, castanheira etc. FORNECIMENTO</t>
  </si>
  <si>
    <t>22.020.0135-0</t>
  </si>
  <si>
    <t>Plantio de mudas de vegetação arbustiva, exclusive o fornecimento de muda, em área de restinga plana</t>
  </si>
  <si>
    <t>Abertura de cova de 40x40x40cm, incluindo incorporação de esterco curtido, para plantio de vegetação arbustiva em área de restinga plana</t>
  </si>
  <si>
    <t>22.028.0040-0</t>
  </si>
  <si>
    <t>Adubação química com fórmula completa (NPK-10-10-10) em golas de árvore, inclusive limpeza e revolvimento de solo. FORNECIMENTO e APLICAÇÃO</t>
  </si>
  <si>
    <t>8.1</t>
  </si>
  <si>
    <t>MUDAS PARA RESTINGA</t>
  </si>
  <si>
    <t>PITANGA</t>
  </si>
  <si>
    <t>NEOMITRANTHES OBSCURA</t>
  </si>
  <si>
    <t>2,00M</t>
  </si>
  <si>
    <t>8.2</t>
  </si>
  <si>
    <t>AROEIRA PIMENTEIRA</t>
  </si>
  <si>
    <t>SCHINUS TEREBINTHIFOLIUS</t>
  </si>
  <si>
    <t>8.3</t>
  </si>
  <si>
    <t>INGÁ</t>
  </si>
  <si>
    <t>INGA MARITIMA</t>
  </si>
  <si>
    <t>8.4</t>
  </si>
  <si>
    <t>PAU JACARÉ</t>
  </si>
  <si>
    <t>CHLOROLEUCOM TORTUM</t>
  </si>
  <si>
    <t>8.5</t>
  </si>
  <si>
    <t>8.6</t>
  </si>
  <si>
    <t>MULUNGU DO LITORAL</t>
  </si>
  <si>
    <t>ERYTHRINA SPECIOSA</t>
  </si>
  <si>
    <t>8.7</t>
  </si>
  <si>
    <t>AMEIXA DO MATO</t>
  </si>
  <si>
    <t>EUGENIA CANDOLLEANA</t>
  </si>
  <si>
    <t>8.8</t>
  </si>
  <si>
    <t>FIGUEIRA BRANCA</t>
  </si>
  <si>
    <t>FICUS GUARANITICA</t>
  </si>
  <si>
    <t>8.9</t>
  </si>
  <si>
    <t>INGA DE MACACO</t>
  </si>
  <si>
    <t>INGA LAURINA</t>
  </si>
  <si>
    <t>8.10</t>
  </si>
  <si>
    <t>SAPUCAIA VERMELHA</t>
  </si>
  <si>
    <t>LECYTHIS PISONIS</t>
  </si>
  <si>
    <t>8.11</t>
  </si>
  <si>
    <t>IRIS DA PRAIA</t>
  </si>
  <si>
    <t>NEOMARICA CANDIDA</t>
  </si>
  <si>
    <t>8.12</t>
  </si>
  <si>
    <t>CANEAL FERRUGEM</t>
  </si>
  <si>
    <t>NECTANDRA OPPOSITIFOLIA</t>
  </si>
  <si>
    <t>8.13</t>
  </si>
  <si>
    <t>ALMECEGEURIA</t>
  </si>
  <si>
    <t>PROTIUM HEPTAPHYLLUM</t>
  </si>
  <si>
    <t>8.14</t>
  </si>
  <si>
    <t>CAFEZINHO</t>
  </si>
  <si>
    <t>RUDGEA JASMINOIDE</t>
  </si>
  <si>
    <t>8.15</t>
  </si>
  <si>
    <t>GYAPUVURU</t>
  </si>
  <si>
    <t>SCHIZOLOBIUM PARAHYBA</t>
  </si>
  <si>
    <t xml:space="preserve">BDI       </t>
  </si>
  <si>
    <t>Adubação química com fórmula completa (NPK-04-14-08) e aldrinizada, em gramados (1 vez por ano) - ha</t>
  </si>
  <si>
    <t>Calagem de gramados (1 vez por ano) - ha</t>
  </si>
  <si>
    <t>Varredura em gramados (104 vezes por ano) - ha</t>
  </si>
  <si>
    <t>Retirada de material proveniente de poda, de varredura, ou de limpezas diversas, a ser feita em caminhão com no mínimo 4,00m³ de capacidade, compreendendo carga, descarga e transporte até 30km de distância - m³ (estimado 0,05m³ x m² x 1 vez/semana x 12 meses)</t>
  </si>
  <si>
    <t>Manutenção e recomposição de áreas ajardinadas, corte de folhas e ramos secos, retirada de parasitas, limpeza e replantio de arbustos (1 vez por semana x 12 meses) - m²</t>
  </si>
  <si>
    <t>Irrigação de gramado com caminhão pipa, inclusive o fornecimento da água. (3 vezes por semana x 12 meses)- dam²</t>
  </si>
  <si>
    <t>Adubação química com fórmula completa (NPK-04-14-08) e aldrinizada, em gramados (1 vez por ano) - há</t>
  </si>
  <si>
    <t>Erradicação manual de ervas daninhas em gramados (200,00m²/dia x 1vez/mês x 12 meses) - ha</t>
  </si>
  <si>
    <t>Catação de papéis em gramados (196 vezes por ano) - (estimativa de 4 vezes por semana x 12 meses) - ha</t>
  </si>
  <si>
    <t>Irrigação de gramado com caminhão pipa, inclusive fornecimento de água.  (1 vez por semana x 12 meses) - dam²</t>
  </si>
  <si>
    <t>Corte de grama com máquinas motorizadas, inclusive varredura e recolhimento do entulho (24 vezes por ano) (estimativa de 12 vezes em 12 meses)- ha</t>
  </si>
  <si>
    <t>Erradicação manual de ervas daninhas em gramados (200,00m²/dia x 1vez/mês x  12 meses) - ha</t>
  </si>
  <si>
    <t>Irrigação de árvore e/ou palmeira com caminhão pipa, inclusive o fornecimento da água (estimativa de 1vez/semana x 12 meses)</t>
  </si>
  <si>
    <t>Varredura em gramados (104 vezes por ano) - (estimativa de 2 vezes por semana x 12 meses)- ha</t>
  </si>
  <si>
    <t>LOTE 1</t>
  </si>
  <si>
    <t>PLANTAS FORRAGEIRAS</t>
  </si>
  <si>
    <t>TOTAL FORRAGEIRA</t>
  </si>
  <si>
    <t>TOTAL GRAMA</t>
  </si>
  <si>
    <t>ARBUSTOS</t>
  </si>
  <si>
    <t>TOTAL ARBUSTOS</t>
  </si>
  <si>
    <t>TOTAL PALMEIRAS</t>
  </si>
  <si>
    <t>TOTAL ÁRVORES</t>
  </si>
  <si>
    <t>TOTAL MUDAS PARA RESTINGA</t>
  </si>
  <si>
    <t>SUBTOTAL DO LOTE 1</t>
  </si>
  <si>
    <t>TOTAL DO LOTE 1</t>
  </si>
  <si>
    <r>
      <t>Resumo do Objeto:</t>
    </r>
    <r>
      <rPr>
        <sz val="12"/>
        <color theme="1"/>
        <rFont val="Calibri"/>
        <family val="2"/>
        <scheme val="minor"/>
      </rPr>
      <t xml:space="preserve"> Contratação de empresa especializada para implantação e execução de serviços de jardinagem e paisagismo, nos canteiros, avenidas, praças, parques e demais áreas ajardinadas do Município de Niterói, incluindo o fornecimento de plantas, materiais de consumo, insumos, com serviços de fitossanidade, adubação, irrigação, poda, limpeza de ervas daninhas, retirada de lixo orgânico, reposição de plantas ornamentais e mudas de forração.
LOTE 01: Implantação e execução de novas áreas ajardinadas nos canteiros, avenidas, praças, parques e demais áreas ajardinadas do Município de Niterói.</t>
    </r>
  </si>
  <si>
    <t>QUANT
Mínima</t>
  </si>
  <si>
    <t>QUANT
Máxima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</si>
</sst>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-&quot;R$&quot;\ * #,##0.000_-;\-&quot;R$&quot;\ * #,##0.000_-;_-&quot;R$&quot;\ * &quot;-&quot;??_-;_-@_-"/>
    <numFmt numFmtId="167" formatCode="_-&quot;R$&quot;* #,##0.000_-;\-&quot;R$&quot;* #,##0.000_-;_-&quot;R$&quot;* &quot;-&quot;???_-;_-@_-"/>
    <numFmt numFmtId="168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b/>
      <sz val="14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Arial"/>
      <family val="2"/>
    </font>
    <font>
      <b/>
      <sz val="10"/>
      <color theme="1"/>
      <name val="Calibri"/>
      <family val="2"/>
    </font>
    <font>
      <sz val="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6" fontId="7" fillId="3" borderId="1" xfId="4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0" fontId="7" fillId="5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167" fontId="7" fillId="5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left" vertical="top" wrapText="1"/>
    </xf>
    <xf numFmtId="164" fontId="3" fillId="0" borderId="1" xfId="4" applyNumberFormat="1" applyFont="1" applyBorder="1" applyAlignment="1">
      <alignment horizontal="center" vertical="center"/>
    </xf>
    <xf numFmtId="167" fontId="7" fillId="5" borderId="1" xfId="0" applyNumberFormat="1" applyFont="1" applyFill="1" applyBorder="1"/>
    <xf numFmtId="0" fontId="3" fillId="0" borderId="1" xfId="0" applyFont="1" applyBorder="1" applyAlignment="1">
      <alignment wrapText="1"/>
    </xf>
    <xf numFmtId="0" fontId="0" fillId="2" borderId="1" xfId="0" applyFill="1" applyBorder="1" applyAlignment="1">
      <alignment horizontal="center"/>
    </xf>
    <xf numFmtId="0" fontId="3" fillId="5" borderId="1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4" fontId="18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 vertical="center"/>
    </xf>
    <xf numFmtId="168" fontId="0" fillId="0" borderId="0" xfId="0" applyNumberFormat="1" applyFill="1" applyBorder="1" applyAlignment="1">
      <alignment vertical="center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/>
    </xf>
    <xf numFmtId="0" fontId="7" fillId="5" borderId="1" xfId="0" applyFont="1" applyFill="1" applyBorder="1" applyAlignment="1">
      <alignment horizontal="right" vertical="center"/>
    </xf>
    <xf numFmtId="167" fontId="7" fillId="5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5">
    <cellStyle name="Moeda" xfId="4" builtinId="4"/>
    <cellStyle name="Normal" xfId="0" builtinId="0"/>
    <cellStyle name="Normal 2" xfId="2" xr:uid="{00000000-0005-0000-0000-000003000000}"/>
    <cellStyle name="Porcentagem" xfId="1" builtinId="5"/>
    <cellStyle name="Separador de milhares 2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59554</xdr:colOff>
      <xdr:row>0</xdr:row>
      <xdr:rowOff>0</xdr:rowOff>
    </xdr:from>
    <xdr:to>
      <xdr:col>9</xdr:col>
      <xdr:colOff>1611455</xdr:colOff>
      <xdr:row>2</xdr:row>
      <xdr:rowOff>175956</xdr:rowOff>
    </xdr:to>
    <xdr:pic>
      <xdr:nvPicPr>
        <xdr:cNvPr id="2" name="Imagem 1" descr="novalogoSeconse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86281" y="0"/>
          <a:ext cx="3404947" cy="74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5"/>
  <sheetViews>
    <sheetView tabSelected="1" view="pageBreakPreview" topLeftCell="D33" zoomScaleNormal="70" zoomScaleSheetLayoutView="100" workbookViewId="0">
      <selection activeCell="B2" sqref="B2"/>
    </sheetView>
  </sheetViews>
  <sheetFormatPr defaultRowHeight="15" x14ac:dyDescent="0.25"/>
  <cols>
    <col min="1" max="1" width="5" style="21" customWidth="1"/>
    <col min="2" max="2" width="21.140625" style="21" bestFit="1" customWidth="1"/>
    <col min="3" max="3" width="24.28515625" style="18" bestFit="1" customWidth="1"/>
    <col min="4" max="4" width="28.42578125" style="18" bestFit="1" customWidth="1"/>
    <col min="5" max="5" width="11.42578125" style="21" bestFit="1" customWidth="1"/>
    <col min="6" max="6" width="8.28515625" style="48" customWidth="1"/>
    <col min="7" max="7" width="8.140625" style="19" customWidth="1"/>
    <col min="8" max="8" width="5.85546875" style="21" bestFit="1" customWidth="1"/>
    <col min="9" max="9" width="13.7109375" style="21" bestFit="1" customWidth="1"/>
    <col min="10" max="10" width="75.7109375" style="24" customWidth="1"/>
    <col min="11" max="11" width="11.140625" style="22" bestFit="1" customWidth="1"/>
    <col min="12" max="12" width="12.7109375" style="22" customWidth="1"/>
    <col min="13" max="13" width="17.85546875" style="22" bestFit="1" customWidth="1"/>
    <col min="14" max="14" width="19" style="22" customWidth="1"/>
    <col min="15" max="16384" width="9.140625" style="22"/>
  </cols>
  <sheetData>
    <row r="1" spans="1:17" ht="22.5" customHeight="1" x14ac:dyDescent="0.25">
      <c r="A1" s="27"/>
      <c r="B1" s="27"/>
      <c r="C1" s="28"/>
      <c r="D1" s="28"/>
      <c r="E1" s="27"/>
      <c r="F1" s="27"/>
      <c r="G1" s="29"/>
      <c r="H1" s="27"/>
      <c r="I1" s="27"/>
      <c r="J1" s="30"/>
      <c r="L1" s="31"/>
      <c r="M1" s="31"/>
      <c r="Q1" s="31">
        <v>4</v>
      </c>
    </row>
    <row r="2" spans="1:17" s="31" customFormat="1" ht="22.5" customHeight="1" x14ac:dyDescent="0.25">
      <c r="A2" s="27"/>
      <c r="B2" s="27"/>
      <c r="C2" s="28"/>
      <c r="D2" s="28"/>
      <c r="E2" s="27"/>
      <c r="F2" s="27"/>
      <c r="G2" s="29"/>
      <c r="H2" s="27"/>
      <c r="I2" s="27"/>
      <c r="J2" s="30"/>
    </row>
    <row r="3" spans="1:17" s="25" customFormat="1" ht="22.5" customHeight="1" x14ac:dyDescent="0.2">
      <c r="A3" s="32"/>
      <c r="B3" s="32"/>
      <c r="C3" s="33"/>
      <c r="D3" s="33"/>
      <c r="E3" s="33"/>
      <c r="F3" s="33"/>
      <c r="G3" s="33"/>
      <c r="H3" s="33"/>
      <c r="I3" s="34"/>
      <c r="J3" s="34"/>
      <c r="K3" s="34"/>
      <c r="L3" s="34"/>
      <c r="M3" s="35"/>
    </row>
    <row r="4" spans="1:17" s="25" customFormat="1" ht="61.5" customHeight="1" x14ac:dyDescent="0.25">
      <c r="A4" s="95" t="s">
        <v>302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7" s="25" customFormat="1" ht="50.25" customHeight="1" x14ac:dyDescent="0.25">
      <c r="A5" s="53" t="s">
        <v>313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7" s="25" customFormat="1" ht="15.75" x14ac:dyDescent="0.25">
      <c r="A6" s="36"/>
      <c r="B6" s="38"/>
      <c r="C6" s="39"/>
      <c r="D6" s="39"/>
      <c r="E6" s="39"/>
      <c r="F6" s="39"/>
      <c r="G6" s="39"/>
      <c r="H6" s="39"/>
      <c r="I6" s="40"/>
      <c r="J6" s="40"/>
      <c r="K6" s="40"/>
      <c r="L6" s="40"/>
      <c r="M6" s="41"/>
    </row>
    <row r="7" spans="1:17" s="25" customFormat="1" ht="18.75" x14ac:dyDescent="0.2">
      <c r="A7" s="37"/>
      <c r="B7" s="32"/>
      <c r="C7" s="33"/>
      <c r="D7" s="33"/>
      <c r="E7" s="33"/>
      <c r="F7" s="33"/>
      <c r="G7" s="33"/>
      <c r="H7" s="33"/>
      <c r="I7" s="34"/>
      <c r="J7" s="34"/>
      <c r="K7" s="34"/>
      <c r="L7" s="34"/>
      <c r="M7" s="35"/>
    </row>
    <row r="8" spans="1:17" x14ac:dyDescent="0.25">
      <c r="A8" s="59" t="s">
        <v>303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7" ht="25.5" x14ac:dyDescent="0.25">
      <c r="A9" s="20" t="s">
        <v>0</v>
      </c>
      <c r="B9" s="20" t="s">
        <v>13</v>
      </c>
      <c r="C9" s="20" t="s">
        <v>14</v>
      </c>
      <c r="D9" s="20" t="s">
        <v>15</v>
      </c>
      <c r="E9" s="20" t="s">
        <v>16</v>
      </c>
      <c r="F9" s="4" t="s">
        <v>314</v>
      </c>
      <c r="G9" s="4" t="s">
        <v>315</v>
      </c>
      <c r="H9" s="5" t="s">
        <v>17</v>
      </c>
      <c r="I9" s="83" t="s">
        <v>18</v>
      </c>
      <c r="J9" s="83"/>
      <c r="K9" s="6" t="s">
        <v>19</v>
      </c>
      <c r="L9" s="7" t="s">
        <v>20</v>
      </c>
      <c r="M9" s="7" t="s">
        <v>21</v>
      </c>
    </row>
    <row r="10" spans="1:17" ht="76.5" x14ac:dyDescent="0.25">
      <c r="A10" s="60">
        <v>1</v>
      </c>
      <c r="B10" s="84" t="s">
        <v>22</v>
      </c>
      <c r="C10" s="85"/>
      <c r="D10" s="85"/>
      <c r="E10" s="85"/>
      <c r="F10" s="85"/>
      <c r="G10" s="85"/>
      <c r="H10" s="86"/>
      <c r="I10" s="42" t="s">
        <v>23</v>
      </c>
      <c r="J10" s="8" t="s">
        <v>24</v>
      </c>
      <c r="K10" s="9">
        <f>13.2</f>
        <v>13.2</v>
      </c>
      <c r="L10" s="72">
        <f>ROUND(SUM(K10:K17),2)</f>
        <v>176.51</v>
      </c>
      <c r="M10" s="73"/>
    </row>
    <row r="11" spans="1:17" ht="25.5" x14ac:dyDescent="0.25">
      <c r="A11" s="61"/>
      <c r="B11" s="87"/>
      <c r="C11" s="88"/>
      <c r="D11" s="88"/>
      <c r="E11" s="88"/>
      <c r="F11" s="88"/>
      <c r="G11" s="88"/>
      <c r="H11" s="89"/>
      <c r="I11" s="42" t="s">
        <v>25</v>
      </c>
      <c r="J11" s="8" t="s">
        <v>26</v>
      </c>
      <c r="K11" s="9">
        <f>8.4</f>
        <v>8.4</v>
      </c>
      <c r="L11" s="74"/>
      <c r="M11" s="75"/>
    </row>
    <row r="12" spans="1:17" x14ac:dyDescent="0.25">
      <c r="A12" s="61"/>
      <c r="B12" s="87"/>
      <c r="C12" s="88"/>
      <c r="D12" s="88"/>
      <c r="E12" s="88"/>
      <c r="F12" s="88"/>
      <c r="G12" s="88"/>
      <c r="H12" s="89"/>
      <c r="I12" s="42" t="s">
        <v>27</v>
      </c>
      <c r="J12" s="8" t="s">
        <v>28</v>
      </c>
      <c r="K12" s="9">
        <f>1.85</f>
        <v>1.85</v>
      </c>
      <c r="L12" s="74"/>
      <c r="M12" s="75"/>
    </row>
    <row r="13" spans="1:17" ht="38.25" x14ac:dyDescent="0.25">
      <c r="A13" s="61"/>
      <c r="B13" s="87"/>
      <c r="C13" s="88"/>
      <c r="D13" s="88"/>
      <c r="E13" s="88"/>
      <c r="F13" s="88"/>
      <c r="G13" s="88"/>
      <c r="H13" s="89"/>
      <c r="I13" s="42" t="s">
        <v>29</v>
      </c>
      <c r="J13" s="8" t="s">
        <v>291</v>
      </c>
      <c r="K13" s="9">
        <f>(24.75*0.05)*48</f>
        <v>59.400000000000006</v>
      </c>
      <c r="L13" s="74"/>
      <c r="M13" s="75"/>
    </row>
    <row r="14" spans="1:17" ht="25.5" x14ac:dyDescent="0.25">
      <c r="A14" s="61"/>
      <c r="B14" s="87"/>
      <c r="C14" s="88"/>
      <c r="D14" s="88"/>
      <c r="E14" s="88"/>
      <c r="F14" s="88"/>
      <c r="G14" s="88"/>
      <c r="H14" s="89"/>
      <c r="I14" s="42" t="s">
        <v>30</v>
      </c>
      <c r="J14" s="8" t="s">
        <v>292</v>
      </c>
      <c r="K14" s="9">
        <f>(0.74*48)</f>
        <v>35.519999999999996</v>
      </c>
      <c r="L14" s="74"/>
      <c r="M14" s="75"/>
    </row>
    <row r="15" spans="1:17" ht="25.5" x14ac:dyDescent="0.25">
      <c r="A15" s="61"/>
      <c r="B15" s="87"/>
      <c r="C15" s="88"/>
      <c r="D15" s="88"/>
      <c r="E15" s="88"/>
      <c r="F15" s="88"/>
      <c r="G15" s="88"/>
      <c r="H15" s="89"/>
      <c r="I15" s="42" t="s">
        <v>31</v>
      </c>
      <c r="J15" s="8" t="s">
        <v>32</v>
      </c>
      <c r="K15" s="9">
        <f>(108*0.2)</f>
        <v>21.6</v>
      </c>
      <c r="L15" s="74"/>
      <c r="M15" s="75"/>
    </row>
    <row r="16" spans="1:17" ht="25.5" x14ac:dyDescent="0.25">
      <c r="A16" s="61"/>
      <c r="B16" s="87"/>
      <c r="C16" s="88"/>
      <c r="D16" s="88"/>
      <c r="E16" s="88"/>
      <c r="F16" s="88"/>
      <c r="G16" s="88"/>
      <c r="H16" s="89"/>
      <c r="I16" s="42" t="s">
        <v>33</v>
      </c>
      <c r="J16" s="8" t="s">
        <v>293</v>
      </c>
      <c r="K16" s="9">
        <f>((25.3/100)*3)*48</f>
        <v>36.432000000000002</v>
      </c>
      <c r="L16" s="74"/>
      <c r="M16" s="75"/>
    </row>
    <row r="17" spans="1:13" ht="25.5" x14ac:dyDescent="0.2">
      <c r="A17" s="62"/>
      <c r="B17" s="90"/>
      <c r="C17" s="91"/>
      <c r="D17" s="91"/>
      <c r="E17" s="91"/>
      <c r="F17" s="91"/>
      <c r="G17" s="91"/>
      <c r="H17" s="92"/>
      <c r="I17" s="2" t="s">
        <v>34</v>
      </c>
      <c r="J17" s="44" t="s">
        <v>294</v>
      </c>
      <c r="K17" s="9">
        <f>1110.56/10000</f>
        <v>0.11105599999999999</v>
      </c>
      <c r="L17" s="76"/>
      <c r="M17" s="77"/>
    </row>
    <row r="18" spans="1:13" x14ac:dyDescent="0.25">
      <c r="A18" s="10" t="s">
        <v>8</v>
      </c>
      <c r="B18" s="10" t="s">
        <v>35</v>
      </c>
      <c r="C18" s="1" t="s">
        <v>36</v>
      </c>
      <c r="D18" s="1" t="s">
        <v>37</v>
      </c>
      <c r="E18" s="10" t="s">
        <v>38</v>
      </c>
      <c r="F18" s="10">
        <f>G18/$Q$1</f>
        <v>100</v>
      </c>
      <c r="G18" s="11">
        <v>400</v>
      </c>
      <c r="H18" s="10" t="s">
        <v>1</v>
      </c>
      <c r="I18" s="57" t="s">
        <v>39</v>
      </c>
      <c r="J18" s="57"/>
      <c r="K18" s="57"/>
      <c r="L18" s="3">
        <f>L$10</f>
        <v>176.51</v>
      </c>
      <c r="M18" s="12">
        <f>G18*L18</f>
        <v>70604</v>
      </c>
    </row>
    <row r="19" spans="1:13" x14ac:dyDescent="0.25">
      <c r="A19" s="10" t="s">
        <v>9</v>
      </c>
      <c r="B19" s="10" t="s">
        <v>35</v>
      </c>
      <c r="C19" s="1" t="s">
        <v>40</v>
      </c>
      <c r="D19" s="1" t="s">
        <v>41</v>
      </c>
      <c r="E19" s="10" t="s">
        <v>42</v>
      </c>
      <c r="F19" s="10">
        <f t="shared" ref="F19:F31" si="0">G19/$Q$1</f>
        <v>750</v>
      </c>
      <c r="G19" s="11">
        <v>3000</v>
      </c>
      <c r="H19" s="10" t="s">
        <v>1</v>
      </c>
      <c r="I19" s="57" t="s">
        <v>39</v>
      </c>
      <c r="J19" s="57"/>
      <c r="K19" s="57"/>
      <c r="L19" s="3">
        <f t="shared" ref="L19:L31" si="1">L$10</f>
        <v>176.51</v>
      </c>
      <c r="M19" s="12">
        <f>G19*L19</f>
        <v>529530</v>
      </c>
    </row>
    <row r="20" spans="1:13" x14ac:dyDescent="0.25">
      <c r="A20" s="10" t="s">
        <v>43</v>
      </c>
      <c r="B20" s="10" t="s">
        <v>35</v>
      </c>
      <c r="C20" s="1" t="s">
        <v>44</v>
      </c>
      <c r="D20" s="1" t="s">
        <v>45</v>
      </c>
      <c r="E20" s="10" t="s">
        <v>42</v>
      </c>
      <c r="F20" s="10">
        <f t="shared" si="0"/>
        <v>100</v>
      </c>
      <c r="G20" s="11">
        <v>400</v>
      </c>
      <c r="H20" s="10" t="s">
        <v>1</v>
      </c>
      <c r="I20" s="57" t="s">
        <v>39</v>
      </c>
      <c r="J20" s="57"/>
      <c r="K20" s="57"/>
      <c r="L20" s="3">
        <f t="shared" si="1"/>
        <v>176.51</v>
      </c>
      <c r="M20" s="12">
        <f>G20*L20</f>
        <v>70604</v>
      </c>
    </row>
    <row r="21" spans="1:13" x14ac:dyDescent="0.25">
      <c r="A21" s="10" t="s">
        <v>46</v>
      </c>
      <c r="B21" s="10" t="s">
        <v>35</v>
      </c>
      <c r="C21" s="1" t="s">
        <v>47</v>
      </c>
      <c r="D21" s="1" t="s">
        <v>48</v>
      </c>
      <c r="E21" s="10" t="s">
        <v>42</v>
      </c>
      <c r="F21" s="10">
        <f t="shared" si="0"/>
        <v>100</v>
      </c>
      <c r="G21" s="11">
        <v>400</v>
      </c>
      <c r="H21" s="10" t="s">
        <v>1</v>
      </c>
      <c r="I21" s="57" t="s">
        <v>39</v>
      </c>
      <c r="J21" s="57"/>
      <c r="K21" s="57"/>
      <c r="L21" s="3">
        <f t="shared" si="1"/>
        <v>176.51</v>
      </c>
      <c r="M21" s="12">
        <f t="shared" ref="M21:M31" si="2">G21*L21</f>
        <v>70604</v>
      </c>
    </row>
    <row r="22" spans="1:13" x14ac:dyDescent="0.25">
      <c r="A22" s="10" t="s">
        <v>49</v>
      </c>
      <c r="B22" s="10" t="s">
        <v>35</v>
      </c>
      <c r="C22" s="1" t="s">
        <v>50</v>
      </c>
      <c r="D22" s="1" t="s">
        <v>51</v>
      </c>
      <c r="E22" s="10" t="s">
        <v>42</v>
      </c>
      <c r="F22" s="10">
        <f t="shared" si="0"/>
        <v>100</v>
      </c>
      <c r="G22" s="11">
        <v>400</v>
      </c>
      <c r="H22" s="10" t="s">
        <v>1</v>
      </c>
      <c r="I22" s="57" t="s">
        <v>39</v>
      </c>
      <c r="J22" s="57"/>
      <c r="K22" s="57"/>
      <c r="L22" s="3">
        <f t="shared" si="1"/>
        <v>176.51</v>
      </c>
      <c r="M22" s="12">
        <f t="shared" si="2"/>
        <v>70604</v>
      </c>
    </row>
    <row r="23" spans="1:13" x14ac:dyDescent="0.25">
      <c r="A23" s="10" t="s">
        <v>52</v>
      </c>
      <c r="B23" s="10" t="s">
        <v>35</v>
      </c>
      <c r="C23" s="1" t="s">
        <v>53</v>
      </c>
      <c r="D23" s="1" t="s">
        <v>54</v>
      </c>
      <c r="E23" s="10" t="s">
        <v>42</v>
      </c>
      <c r="F23" s="10">
        <f t="shared" si="0"/>
        <v>100</v>
      </c>
      <c r="G23" s="11">
        <v>400</v>
      </c>
      <c r="H23" s="10" t="s">
        <v>1</v>
      </c>
      <c r="I23" s="57" t="s">
        <v>39</v>
      </c>
      <c r="J23" s="57"/>
      <c r="K23" s="57"/>
      <c r="L23" s="3">
        <f t="shared" si="1"/>
        <v>176.51</v>
      </c>
      <c r="M23" s="12">
        <f t="shared" si="2"/>
        <v>70604</v>
      </c>
    </row>
    <row r="24" spans="1:13" x14ac:dyDescent="0.25">
      <c r="A24" s="10" t="s">
        <v>55</v>
      </c>
      <c r="B24" s="10" t="s">
        <v>35</v>
      </c>
      <c r="C24" s="1" t="s">
        <v>56</v>
      </c>
      <c r="D24" s="1" t="s">
        <v>57</v>
      </c>
      <c r="E24" s="10" t="s">
        <v>42</v>
      </c>
      <c r="F24" s="10">
        <f t="shared" si="0"/>
        <v>100</v>
      </c>
      <c r="G24" s="11">
        <v>400</v>
      </c>
      <c r="H24" s="10" t="s">
        <v>1</v>
      </c>
      <c r="I24" s="57" t="s">
        <v>39</v>
      </c>
      <c r="J24" s="57"/>
      <c r="K24" s="57"/>
      <c r="L24" s="3">
        <f t="shared" si="1"/>
        <v>176.51</v>
      </c>
      <c r="M24" s="12">
        <f t="shared" si="2"/>
        <v>70604</v>
      </c>
    </row>
    <row r="25" spans="1:13" x14ac:dyDescent="0.25">
      <c r="A25" s="10" t="s">
        <v>58</v>
      </c>
      <c r="B25" s="10" t="s">
        <v>35</v>
      </c>
      <c r="C25" s="1" t="s">
        <v>59</v>
      </c>
      <c r="D25" s="1" t="s">
        <v>60</v>
      </c>
      <c r="E25" s="10" t="s">
        <v>61</v>
      </c>
      <c r="F25" s="10">
        <f t="shared" si="0"/>
        <v>100</v>
      </c>
      <c r="G25" s="11">
        <v>400</v>
      </c>
      <c r="H25" s="10" t="s">
        <v>1</v>
      </c>
      <c r="I25" s="57" t="s">
        <v>39</v>
      </c>
      <c r="J25" s="57"/>
      <c r="K25" s="57"/>
      <c r="L25" s="3">
        <f t="shared" si="1"/>
        <v>176.51</v>
      </c>
      <c r="M25" s="12">
        <f t="shared" si="2"/>
        <v>70604</v>
      </c>
    </row>
    <row r="26" spans="1:13" x14ac:dyDescent="0.25">
      <c r="A26" s="10" t="s">
        <v>62</v>
      </c>
      <c r="B26" s="10" t="s">
        <v>35</v>
      </c>
      <c r="C26" s="1" t="s">
        <v>63</v>
      </c>
      <c r="D26" s="1" t="s">
        <v>64</v>
      </c>
      <c r="E26" s="10" t="s">
        <v>65</v>
      </c>
      <c r="F26" s="10">
        <f t="shared" si="0"/>
        <v>100</v>
      </c>
      <c r="G26" s="11">
        <v>400</v>
      </c>
      <c r="H26" s="10" t="s">
        <v>1</v>
      </c>
      <c r="I26" s="57" t="s">
        <v>39</v>
      </c>
      <c r="J26" s="57"/>
      <c r="K26" s="57"/>
      <c r="L26" s="3">
        <f t="shared" si="1"/>
        <v>176.51</v>
      </c>
      <c r="M26" s="12">
        <f t="shared" si="2"/>
        <v>70604</v>
      </c>
    </row>
    <row r="27" spans="1:13" x14ac:dyDescent="0.25">
      <c r="A27" s="10" t="s">
        <v>66</v>
      </c>
      <c r="B27" s="10" t="s">
        <v>35</v>
      </c>
      <c r="C27" s="1" t="s">
        <v>67</v>
      </c>
      <c r="D27" s="1" t="s">
        <v>68</v>
      </c>
      <c r="E27" s="10" t="s">
        <v>65</v>
      </c>
      <c r="F27" s="10">
        <f t="shared" si="0"/>
        <v>100</v>
      </c>
      <c r="G27" s="11">
        <v>400</v>
      </c>
      <c r="H27" s="10" t="s">
        <v>1</v>
      </c>
      <c r="I27" s="57" t="s">
        <v>39</v>
      </c>
      <c r="J27" s="57"/>
      <c r="K27" s="57"/>
      <c r="L27" s="3">
        <f t="shared" si="1"/>
        <v>176.51</v>
      </c>
      <c r="M27" s="12">
        <f t="shared" si="2"/>
        <v>70604</v>
      </c>
    </row>
    <row r="28" spans="1:13" x14ac:dyDescent="0.25">
      <c r="A28" s="10" t="s">
        <v>69</v>
      </c>
      <c r="B28" s="10" t="s">
        <v>35</v>
      </c>
      <c r="C28" s="1" t="s">
        <v>70</v>
      </c>
      <c r="D28" s="1" t="s">
        <v>71</v>
      </c>
      <c r="E28" s="10" t="s">
        <v>65</v>
      </c>
      <c r="F28" s="10">
        <f t="shared" si="0"/>
        <v>100</v>
      </c>
      <c r="G28" s="11">
        <v>400</v>
      </c>
      <c r="H28" s="10" t="s">
        <v>1</v>
      </c>
      <c r="I28" s="57" t="s">
        <v>39</v>
      </c>
      <c r="J28" s="57"/>
      <c r="K28" s="57"/>
      <c r="L28" s="3">
        <f t="shared" si="1"/>
        <v>176.51</v>
      </c>
      <c r="M28" s="12">
        <f t="shared" si="2"/>
        <v>70604</v>
      </c>
    </row>
    <row r="29" spans="1:13" x14ac:dyDescent="0.25">
      <c r="A29" s="10" t="s">
        <v>72</v>
      </c>
      <c r="B29" s="10" t="s">
        <v>35</v>
      </c>
      <c r="C29" s="1" t="s">
        <v>73</v>
      </c>
      <c r="D29" s="1" t="s">
        <v>74</v>
      </c>
      <c r="E29" s="10" t="s">
        <v>65</v>
      </c>
      <c r="F29" s="10">
        <f t="shared" si="0"/>
        <v>100</v>
      </c>
      <c r="G29" s="11">
        <v>400</v>
      </c>
      <c r="H29" s="10" t="s">
        <v>1</v>
      </c>
      <c r="I29" s="57" t="s">
        <v>39</v>
      </c>
      <c r="J29" s="57"/>
      <c r="K29" s="57"/>
      <c r="L29" s="3">
        <f t="shared" si="1"/>
        <v>176.51</v>
      </c>
      <c r="M29" s="12">
        <f t="shared" si="2"/>
        <v>70604</v>
      </c>
    </row>
    <row r="30" spans="1:13" x14ac:dyDescent="0.25">
      <c r="A30" s="10" t="s">
        <v>75</v>
      </c>
      <c r="B30" s="10" t="s">
        <v>35</v>
      </c>
      <c r="C30" s="1" t="s">
        <v>76</v>
      </c>
      <c r="D30" s="1" t="s">
        <v>77</v>
      </c>
      <c r="E30" s="10" t="s">
        <v>65</v>
      </c>
      <c r="F30" s="10">
        <f t="shared" si="0"/>
        <v>100</v>
      </c>
      <c r="G30" s="11">
        <v>400</v>
      </c>
      <c r="H30" s="10" t="s">
        <v>1</v>
      </c>
      <c r="I30" s="57" t="s">
        <v>39</v>
      </c>
      <c r="J30" s="57"/>
      <c r="K30" s="57"/>
      <c r="L30" s="3">
        <f t="shared" si="1"/>
        <v>176.51</v>
      </c>
      <c r="M30" s="12">
        <f t="shared" si="2"/>
        <v>70604</v>
      </c>
    </row>
    <row r="31" spans="1:13" x14ac:dyDescent="0.25">
      <c r="A31" s="10" t="s">
        <v>78</v>
      </c>
      <c r="B31" s="10" t="s">
        <v>35</v>
      </c>
      <c r="C31" s="1" t="s">
        <v>79</v>
      </c>
      <c r="D31" s="1" t="s">
        <v>80</v>
      </c>
      <c r="E31" s="10" t="s">
        <v>81</v>
      </c>
      <c r="F31" s="10">
        <f t="shared" si="0"/>
        <v>100</v>
      </c>
      <c r="G31" s="11">
        <v>400</v>
      </c>
      <c r="H31" s="10" t="s">
        <v>1</v>
      </c>
      <c r="I31" s="57" t="s">
        <v>39</v>
      </c>
      <c r="J31" s="57"/>
      <c r="K31" s="57"/>
      <c r="L31" s="3">
        <f t="shared" si="1"/>
        <v>176.51</v>
      </c>
      <c r="M31" s="12">
        <f t="shared" si="2"/>
        <v>70604</v>
      </c>
    </row>
    <row r="32" spans="1:13" x14ac:dyDescent="0.2">
      <c r="A32" s="78" t="s">
        <v>304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43">
        <f>SUM(M18:M31)</f>
        <v>1447382</v>
      </c>
    </row>
    <row r="33" spans="1:13" x14ac:dyDescent="0.25">
      <c r="A33" s="59" t="s">
        <v>95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25.5" x14ac:dyDescent="0.25">
      <c r="A34" s="20" t="s">
        <v>0</v>
      </c>
      <c r="B34" s="20" t="s">
        <v>13</v>
      </c>
      <c r="C34" s="20" t="s">
        <v>14</v>
      </c>
      <c r="D34" s="20" t="s">
        <v>15</v>
      </c>
      <c r="E34" s="20" t="s">
        <v>16</v>
      </c>
      <c r="F34" s="4" t="s">
        <v>314</v>
      </c>
      <c r="G34" s="4" t="s">
        <v>315</v>
      </c>
      <c r="H34" s="5" t="s">
        <v>17</v>
      </c>
      <c r="I34" s="83" t="s">
        <v>18</v>
      </c>
      <c r="J34" s="83"/>
      <c r="K34" s="6" t="s">
        <v>19</v>
      </c>
      <c r="L34" s="7" t="s">
        <v>20</v>
      </c>
      <c r="M34" s="7" t="s">
        <v>21</v>
      </c>
    </row>
    <row r="35" spans="1:13" ht="25.5" x14ac:dyDescent="0.25">
      <c r="A35" s="60">
        <v>2</v>
      </c>
      <c r="B35" s="84" t="s">
        <v>82</v>
      </c>
      <c r="C35" s="85"/>
      <c r="D35" s="85"/>
      <c r="E35" s="85"/>
      <c r="F35" s="85"/>
      <c r="G35" s="85"/>
      <c r="H35" s="86"/>
      <c r="I35" s="42" t="s">
        <v>83</v>
      </c>
      <c r="J35" s="8" t="s">
        <v>84</v>
      </c>
      <c r="K35" s="9">
        <v>8.65</v>
      </c>
      <c r="L35" s="72">
        <f>ROUND(SUM(K35:K44),2)</f>
        <v>48.9</v>
      </c>
      <c r="M35" s="73"/>
    </row>
    <row r="36" spans="1:13" ht="25.5" x14ac:dyDescent="0.25">
      <c r="A36" s="61"/>
      <c r="B36" s="87"/>
      <c r="C36" s="88"/>
      <c r="D36" s="88"/>
      <c r="E36" s="88"/>
      <c r="F36" s="88"/>
      <c r="G36" s="88"/>
      <c r="H36" s="89"/>
      <c r="I36" s="42" t="s">
        <v>85</v>
      </c>
      <c r="J36" s="8" t="s">
        <v>86</v>
      </c>
      <c r="K36" s="9">
        <v>1.97</v>
      </c>
      <c r="L36" s="74"/>
      <c r="M36" s="75"/>
    </row>
    <row r="37" spans="1:13" ht="25.5" x14ac:dyDescent="0.25">
      <c r="A37" s="61"/>
      <c r="B37" s="87"/>
      <c r="C37" s="88"/>
      <c r="D37" s="88"/>
      <c r="E37" s="88"/>
      <c r="F37" s="88"/>
      <c r="G37" s="88"/>
      <c r="H37" s="89"/>
      <c r="I37" s="2" t="s">
        <v>87</v>
      </c>
      <c r="J37" s="8" t="s">
        <v>88</v>
      </c>
      <c r="K37" s="9">
        <v>17.829999999999998</v>
      </c>
      <c r="L37" s="74"/>
      <c r="M37" s="75"/>
    </row>
    <row r="38" spans="1:13" ht="25.5" x14ac:dyDescent="0.25">
      <c r="A38" s="61"/>
      <c r="B38" s="87"/>
      <c r="C38" s="88"/>
      <c r="D38" s="88"/>
      <c r="E38" s="88"/>
      <c r="F38" s="88"/>
      <c r="G38" s="88"/>
      <c r="H38" s="89"/>
      <c r="I38" s="42" t="s">
        <v>89</v>
      </c>
      <c r="J38" s="8" t="s">
        <v>295</v>
      </c>
      <c r="K38" s="9">
        <f>(4960.53/10000)*12</f>
        <v>5.952636</v>
      </c>
      <c r="L38" s="74"/>
      <c r="M38" s="75"/>
    </row>
    <row r="39" spans="1:13" ht="25.5" x14ac:dyDescent="0.25">
      <c r="A39" s="61"/>
      <c r="B39" s="87"/>
      <c r="C39" s="88"/>
      <c r="D39" s="88"/>
      <c r="E39" s="88"/>
      <c r="F39" s="88"/>
      <c r="G39" s="88"/>
      <c r="H39" s="89"/>
      <c r="I39" s="42" t="s">
        <v>90</v>
      </c>
      <c r="J39" s="8" t="s">
        <v>296</v>
      </c>
      <c r="K39" s="9">
        <f>(19.74/10000)*48</f>
        <v>9.4752000000000003E-2</v>
      </c>
      <c r="L39" s="74"/>
      <c r="M39" s="75"/>
    </row>
    <row r="40" spans="1:13" ht="25.5" x14ac:dyDescent="0.25">
      <c r="A40" s="61"/>
      <c r="B40" s="87"/>
      <c r="C40" s="88"/>
      <c r="D40" s="88"/>
      <c r="E40" s="88"/>
      <c r="F40" s="88"/>
      <c r="G40" s="88"/>
      <c r="H40" s="89"/>
      <c r="I40" s="42" t="s">
        <v>91</v>
      </c>
      <c r="J40" s="8" t="s">
        <v>301</v>
      </c>
      <c r="K40" s="9">
        <f>(320.87/10000)*48</f>
        <v>1.5401759999999998</v>
      </c>
      <c r="L40" s="74"/>
      <c r="M40" s="75"/>
    </row>
    <row r="41" spans="1:13" ht="25.5" x14ac:dyDescent="0.25">
      <c r="A41" s="61"/>
      <c r="B41" s="87"/>
      <c r="C41" s="88"/>
      <c r="D41" s="88"/>
      <c r="E41" s="88"/>
      <c r="F41" s="88"/>
      <c r="G41" s="88"/>
      <c r="H41" s="89"/>
      <c r="I41" s="42" t="s">
        <v>33</v>
      </c>
      <c r="J41" s="8" t="s">
        <v>297</v>
      </c>
      <c r="K41" s="9">
        <f>((25.3/100)*48)</f>
        <v>12.144</v>
      </c>
      <c r="L41" s="74"/>
      <c r="M41" s="75"/>
    </row>
    <row r="42" spans="1:13" x14ac:dyDescent="0.25">
      <c r="A42" s="61"/>
      <c r="B42" s="87"/>
      <c r="C42" s="88"/>
      <c r="D42" s="88"/>
      <c r="E42" s="88"/>
      <c r="F42" s="88"/>
      <c r="G42" s="88"/>
      <c r="H42" s="89"/>
      <c r="I42" s="42" t="s">
        <v>92</v>
      </c>
      <c r="J42" s="8" t="s">
        <v>289</v>
      </c>
      <c r="K42" s="9">
        <f>25.3/10000</f>
        <v>2.5300000000000001E-3</v>
      </c>
      <c r="L42" s="74"/>
      <c r="M42" s="75"/>
    </row>
    <row r="43" spans="1:13" ht="25.5" x14ac:dyDescent="0.2">
      <c r="A43" s="61"/>
      <c r="B43" s="87"/>
      <c r="C43" s="88"/>
      <c r="D43" s="88"/>
      <c r="E43" s="88"/>
      <c r="F43" s="88"/>
      <c r="G43" s="88"/>
      <c r="H43" s="89"/>
      <c r="I43" s="2" t="s">
        <v>34</v>
      </c>
      <c r="J43" s="44" t="s">
        <v>288</v>
      </c>
      <c r="K43" s="9">
        <f>1110.56/10000</f>
        <v>0.11105599999999999</v>
      </c>
      <c r="L43" s="74"/>
      <c r="M43" s="75"/>
    </row>
    <row r="44" spans="1:13" ht="25.5" x14ac:dyDescent="0.2">
      <c r="A44" s="62"/>
      <c r="B44" s="90"/>
      <c r="C44" s="91"/>
      <c r="D44" s="91"/>
      <c r="E44" s="91"/>
      <c r="F44" s="91"/>
      <c r="G44" s="91"/>
      <c r="H44" s="92"/>
      <c r="I44" s="2" t="s">
        <v>93</v>
      </c>
      <c r="J44" s="44" t="s">
        <v>298</v>
      </c>
      <c r="K44" s="9">
        <f>((1005.15/10000)/2)*12</f>
        <v>0.6030899999999999</v>
      </c>
      <c r="L44" s="76"/>
      <c r="M44" s="77"/>
    </row>
    <row r="45" spans="1:13" x14ac:dyDescent="0.25">
      <c r="A45" s="10" t="s">
        <v>94</v>
      </c>
      <c r="B45" s="10" t="s">
        <v>95</v>
      </c>
      <c r="C45" s="1" t="s">
        <v>4</v>
      </c>
      <c r="D45" s="1" t="s">
        <v>5</v>
      </c>
      <c r="E45" s="10" t="s">
        <v>12</v>
      </c>
      <c r="F45" s="10">
        <f t="shared" ref="F45" si="3">G45/$Q$1</f>
        <v>1750</v>
      </c>
      <c r="G45" s="11">
        <v>7000</v>
      </c>
      <c r="H45" s="10" t="s">
        <v>1</v>
      </c>
      <c r="I45" s="57" t="s">
        <v>39</v>
      </c>
      <c r="J45" s="57"/>
      <c r="K45" s="57"/>
      <c r="L45" s="3">
        <f>L35</f>
        <v>48.9</v>
      </c>
      <c r="M45" s="12">
        <f t="shared" ref="M45" si="4">G45*L45</f>
        <v>342300</v>
      </c>
    </row>
    <row r="46" spans="1:13" x14ac:dyDescent="0.25">
      <c r="A46" s="60">
        <v>3</v>
      </c>
      <c r="B46" s="84" t="s">
        <v>82</v>
      </c>
      <c r="C46" s="85"/>
      <c r="D46" s="85"/>
      <c r="E46" s="85"/>
      <c r="F46" s="85"/>
      <c r="G46" s="85"/>
      <c r="H46" s="86"/>
      <c r="I46" s="42" t="s">
        <v>96</v>
      </c>
      <c r="J46" s="8" t="s">
        <v>97</v>
      </c>
      <c r="K46" s="9">
        <v>9.51</v>
      </c>
      <c r="L46" s="72">
        <f>ROUND(SUM(K46:K55),2)</f>
        <v>49.76</v>
      </c>
      <c r="M46" s="73"/>
    </row>
    <row r="47" spans="1:13" ht="25.5" x14ac:dyDescent="0.25">
      <c r="A47" s="61"/>
      <c r="B47" s="87"/>
      <c r="C47" s="88"/>
      <c r="D47" s="88"/>
      <c r="E47" s="88"/>
      <c r="F47" s="88"/>
      <c r="G47" s="88"/>
      <c r="H47" s="89"/>
      <c r="I47" s="42" t="s">
        <v>85</v>
      </c>
      <c r="J47" s="8" t="s">
        <v>86</v>
      </c>
      <c r="K47" s="9">
        <v>1.97</v>
      </c>
      <c r="L47" s="74"/>
      <c r="M47" s="75"/>
    </row>
    <row r="48" spans="1:13" ht="25.5" x14ac:dyDescent="0.2">
      <c r="A48" s="61"/>
      <c r="B48" s="87"/>
      <c r="C48" s="88"/>
      <c r="D48" s="88"/>
      <c r="E48" s="88"/>
      <c r="F48" s="88"/>
      <c r="G48" s="88"/>
      <c r="H48" s="89"/>
      <c r="I48" s="2" t="s">
        <v>87</v>
      </c>
      <c r="J48" s="44" t="s">
        <v>88</v>
      </c>
      <c r="K48" s="9">
        <v>17.829999999999998</v>
      </c>
      <c r="L48" s="74"/>
      <c r="M48" s="75"/>
    </row>
    <row r="49" spans="1:13" ht="25.5" x14ac:dyDescent="0.25">
      <c r="A49" s="61"/>
      <c r="B49" s="87"/>
      <c r="C49" s="88"/>
      <c r="D49" s="88"/>
      <c r="E49" s="88"/>
      <c r="F49" s="88"/>
      <c r="G49" s="88"/>
      <c r="H49" s="89"/>
      <c r="I49" s="42" t="s">
        <v>89</v>
      </c>
      <c r="J49" s="8" t="s">
        <v>299</v>
      </c>
      <c r="K49" s="9">
        <f>(4960.53/10000)*12</f>
        <v>5.952636</v>
      </c>
      <c r="L49" s="74"/>
      <c r="M49" s="75"/>
    </row>
    <row r="50" spans="1:13" ht="25.5" x14ac:dyDescent="0.25">
      <c r="A50" s="61"/>
      <c r="B50" s="87"/>
      <c r="C50" s="88"/>
      <c r="D50" s="88"/>
      <c r="E50" s="88"/>
      <c r="F50" s="88"/>
      <c r="G50" s="88"/>
      <c r="H50" s="89"/>
      <c r="I50" s="42" t="s">
        <v>90</v>
      </c>
      <c r="J50" s="8" t="s">
        <v>296</v>
      </c>
      <c r="K50" s="9">
        <f>(19.74/10000)*48</f>
        <v>9.4752000000000003E-2</v>
      </c>
      <c r="L50" s="74"/>
      <c r="M50" s="75"/>
    </row>
    <row r="51" spans="1:13" ht="25.5" x14ac:dyDescent="0.25">
      <c r="A51" s="61"/>
      <c r="B51" s="87"/>
      <c r="C51" s="88"/>
      <c r="D51" s="88"/>
      <c r="E51" s="88"/>
      <c r="F51" s="88"/>
      <c r="G51" s="88"/>
      <c r="H51" s="89"/>
      <c r="I51" s="42" t="s">
        <v>91</v>
      </c>
      <c r="J51" s="8" t="s">
        <v>301</v>
      </c>
      <c r="K51" s="9">
        <f>(320.87/10000)*48</f>
        <v>1.5401759999999998</v>
      </c>
      <c r="L51" s="74"/>
      <c r="M51" s="75"/>
    </row>
    <row r="52" spans="1:13" ht="25.5" x14ac:dyDescent="0.25">
      <c r="A52" s="61"/>
      <c r="B52" s="87"/>
      <c r="C52" s="88"/>
      <c r="D52" s="88"/>
      <c r="E52" s="88"/>
      <c r="F52" s="88"/>
      <c r="G52" s="88"/>
      <c r="H52" s="89"/>
      <c r="I52" s="42" t="s">
        <v>33</v>
      </c>
      <c r="J52" s="8" t="s">
        <v>297</v>
      </c>
      <c r="K52" s="9">
        <f>((25.3/100)*48)</f>
        <v>12.144</v>
      </c>
      <c r="L52" s="74"/>
      <c r="M52" s="75"/>
    </row>
    <row r="53" spans="1:13" x14ac:dyDescent="0.25">
      <c r="A53" s="61"/>
      <c r="B53" s="87"/>
      <c r="C53" s="88"/>
      <c r="D53" s="88"/>
      <c r="E53" s="88"/>
      <c r="F53" s="88"/>
      <c r="G53" s="88"/>
      <c r="H53" s="89"/>
      <c r="I53" s="42" t="s">
        <v>92</v>
      </c>
      <c r="J53" s="8" t="s">
        <v>289</v>
      </c>
      <c r="K53" s="9">
        <f>25.3/10000</f>
        <v>2.5300000000000001E-3</v>
      </c>
      <c r="L53" s="74"/>
      <c r="M53" s="75"/>
    </row>
    <row r="54" spans="1:13" ht="25.5" x14ac:dyDescent="0.2">
      <c r="A54" s="61"/>
      <c r="B54" s="87"/>
      <c r="C54" s="88"/>
      <c r="D54" s="88"/>
      <c r="E54" s="88"/>
      <c r="F54" s="88"/>
      <c r="G54" s="88"/>
      <c r="H54" s="89"/>
      <c r="I54" s="2" t="s">
        <v>34</v>
      </c>
      <c r="J54" s="44" t="s">
        <v>288</v>
      </c>
      <c r="K54" s="9">
        <f>1110.56/10000</f>
        <v>0.11105599999999999</v>
      </c>
      <c r="L54" s="74"/>
      <c r="M54" s="75"/>
    </row>
    <row r="55" spans="1:13" ht="25.5" x14ac:dyDescent="0.2">
      <c r="A55" s="62"/>
      <c r="B55" s="90"/>
      <c r="C55" s="91"/>
      <c r="D55" s="91"/>
      <c r="E55" s="91"/>
      <c r="F55" s="91"/>
      <c r="G55" s="91"/>
      <c r="H55" s="92"/>
      <c r="I55" s="2" t="s">
        <v>93</v>
      </c>
      <c r="J55" s="44" t="s">
        <v>298</v>
      </c>
      <c r="K55" s="9">
        <f>((1005.15/10000)/2)*12</f>
        <v>0.6030899999999999</v>
      </c>
      <c r="L55" s="76"/>
      <c r="M55" s="77"/>
    </row>
    <row r="56" spans="1:13" x14ac:dyDescent="0.25">
      <c r="A56" s="10" t="s">
        <v>98</v>
      </c>
      <c r="B56" s="10" t="s">
        <v>35</v>
      </c>
      <c r="C56" s="1" t="s">
        <v>4</v>
      </c>
      <c r="D56" s="1" t="s">
        <v>5</v>
      </c>
      <c r="E56" s="10" t="s">
        <v>12</v>
      </c>
      <c r="F56" s="10">
        <f t="shared" ref="F56" si="5">G56/$Q$1</f>
        <v>250</v>
      </c>
      <c r="G56" s="11">
        <v>1000</v>
      </c>
      <c r="H56" s="10" t="s">
        <v>1</v>
      </c>
      <c r="I56" s="57" t="s">
        <v>39</v>
      </c>
      <c r="J56" s="57"/>
      <c r="K56" s="57"/>
      <c r="L56" s="3">
        <f>L46</f>
        <v>49.76</v>
      </c>
      <c r="M56" s="12">
        <f t="shared" ref="M56" si="6">G56*L56</f>
        <v>49760</v>
      </c>
    </row>
    <row r="57" spans="1:13" ht="38.25" x14ac:dyDescent="0.25">
      <c r="A57" s="60">
        <v>4</v>
      </c>
      <c r="B57" s="84" t="s">
        <v>82</v>
      </c>
      <c r="C57" s="85"/>
      <c r="D57" s="85"/>
      <c r="E57" s="85"/>
      <c r="F57" s="85"/>
      <c r="G57" s="85"/>
      <c r="H57" s="86"/>
      <c r="I57" s="42" t="s">
        <v>99</v>
      </c>
      <c r="J57" s="8" t="s">
        <v>100</v>
      </c>
      <c r="K57" s="9">
        <v>10.97</v>
      </c>
      <c r="L57" s="72">
        <f>ROUND(SUM(K57:K65),2)</f>
        <v>31.79</v>
      </c>
      <c r="M57" s="73"/>
    </row>
    <row r="58" spans="1:13" ht="25.5" x14ac:dyDescent="0.25">
      <c r="A58" s="61"/>
      <c r="B58" s="87"/>
      <c r="C58" s="88"/>
      <c r="D58" s="88"/>
      <c r="E58" s="88"/>
      <c r="F58" s="88"/>
      <c r="G58" s="88"/>
      <c r="H58" s="89"/>
      <c r="I58" s="42" t="s">
        <v>85</v>
      </c>
      <c r="J58" s="8" t="s">
        <v>86</v>
      </c>
      <c r="K58" s="9">
        <v>1.97</v>
      </c>
      <c r="L58" s="74"/>
      <c r="M58" s="75"/>
    </row>
    <row r="59" spans="1:13" ht="25.5" x14ac:dyDescent="0.25">
      <c r="A59" s="61"/>
      <c r="B59" s="87"/>
      <c r="C59" s="88"/>
      <c r="D59" s="88"/>
      <c r="E59" s="88"/>
      <c r="F59" s="88"/>
      <c r="G59" s="88"/>
      <c r="H59" s="89"/>
      <c r="I59" s="42" t="s">
        <v>89</v>
      </c>
      <c r="J59" s="8" t="s">
        <v>295</v>
      </c>
      <c r="K59" s="9">
        <f>(4960.53/10000)*12</f>
        <v>5.952636</v>
      </c>
      <c r="L59" s="74"/>
      <c r="M59" s="75"/>
    </row>
    <row r="60" spans="1:13" x14ac:dyDescent="0.25">
      <c r="A60" s="61"/>
      <c r="B60" s="87"/>
      <c r="C60" s="88"/>
      <c r="D60" s="88"/>
      <c r="E60" s="88"/>
      <c r="F60" s="88"/>
      <c r="G60" s="88"/>
      <c r="H60" s="89"/>
      <c r="I60" s="42" t="s">
        <v>90</v>
      </c>
      <c r="J60" s="8" t="s">
        <v>101</v>
      </c>
      <c r="K60" s="9">
        <f>19.74/10000</f>
        <v>1.9740000000000001E-3</v>
      </c>
      <c r="L60" s="74"/>
      <c r="M60" s="75"/>
    </row>
    <row r="61" spans="1:13" x14ac:dyDescent="0.25">
      <c r="A61" s="61"/>
      <c r="B61" s="87"/>
      <c r="C61" s="88"/>
      <c r="D61" s="88"/>
      <c r="E61" s="88"/>
      <c r="F61" s="88"/>
      <c r="G61" s="88"/>
      <c r="H61" s="89"/>
      <c r="I61" s="42" t="s">
        <v>91</v>
      </c>
      <c r="J61" s="8" t="s">
        <v>290</v>
      </c>
      <c r="K61" s="9">
        <f>320.87/10000</f>
        <v>3.2086999999999997E-2</v>
      </c>
      <c r="L61" s="74"/>
      <c r="M61" s="75"/>
    </row>
    <row r="62" spans="1:13" ht="25.5" x14ac:dyDescent="0.25">
      <c r="A62" s="61"/>
      <c r="B62" s="87"/>
      <c r="C62" s="88"/>
      <c r="D62" s="88"/>
      <c r="E62" s="88"/>
      <c r="F62" s="88"/>
      <c r="G62" s="88"/>
      <c r="H62" s="89"/>
      <c r="I62" s="42" t="s">
        <v>33</v>
      </c>
      <c r="J62" s="8" t="s">
        <v>297</v>
      </c>
      <c r="K62" s="9">
        <f>((25.3/100)*48)</f>
        <v>12.144</v>
      </c>
      <c r="L62" s="74"/>
      <c r="M62" s="75"/>
    </row>
    <row r="63" spans="1:13" x14ac:dyDescent="0.25">
      <c r="A63" s="61"/>
      <c r="B63" s="87"/>
      <c r="C63" s="88"/>
      <c r="D63" s="88"/>
      <c r="E63" s="88"/>
      <c r="F63" s="88"/>
      <c r="G63" s="88"/>
      <c r="H63" s="89"/>
      <c r="I63" s="42" t="s">
        <v>92</v>
      </c>
      <c r="J63" s="8" t="s">
        <v>289</v>
      </c>
      <c r="K63" s="9">
        <f>25.3/10000</f>
        <v>2.5300000000000001E-3</v>
      </c>
      <c r="L63" s="74"/>
      <c r="M63" s="75"/>
    </row>
    <row r="64" spans="1:13" ht="25.5" x14ac:dyDescent="0.2">
      <c r="A64" s="61"/>
      <c r="B64" s="87"/>
      <c r="C64" s="88"/>
      <c r="D64" s="88"/>
      <c r="E64" s="88"/>
      <c r="F64" s="88"/>
      <c r="G64" s="88"/>
      <c r="H64" s="89"/>
      <c r="I64" s="2" t="s">
        <v>34</v>
      </c>
      <c r="J64" s="44" t="s">
        <v>288</v>
      </c>
      <c r="K64" s="9">
        <f>1110.56/10000</f>
        <v>0.11105599999999999</v>
      </c>
      <c r="L64" s="74"/>
      <c r="M64" s="75"/>
    </row>
    <row r="65" spans="1:13" ht="25.5" x14ac:dyDescent="0.2">
      <c r="A65" s="62"/>
      <c r="B65" s="90"/>
      <c r="C65" s="91"/>
      <c r="D65" s="91"/>
      <c r="E65" s="91"/>
      <c r="F65" s="91"/>
      <c r="G65" s="91"/>
      <c r="H65" s="92"/>
      <c r="I65" s="2" t="s">
        <v>93</v>
      </c>
      <c r="J65" s="44" t="s">
        <v>298</v>
      </c>
      <c r="K65" s="9">
        <f>((1005.15/10000)/2)*12</f>
        <v>0.6030899999999999</v>
      </c>
      <c r="L65" s="76"/>
      <c r="M65" s="77"/>
    </row>
    <row r="66" spans="1:13" x14ac:dyDescent="0.25">
      <c r="A66" s="10" t="s">
        <v>102</v>
      </c>
      <c r="B66" s="10" t="s">
        <v>35</v>
      </c>
      <c r="C66" s="1" t="s">
        <v>6</v>
      </c>
      <c r="D66" s="1" t="s">
        <v>7</v>
      </c>
      <c r="E66" s="10" t="s">
        <v>12</v>
      </c>
      <c r="F66" s="10">
        <f t="shared" ref="F66" si="7">G66/$Q$1</f>
        <v>500</v>
      </c>
      <c r="G66" s="11">
        <v>2000</v>
      </c>
      <c r="H66" s="10" t="s">
        <v>1</v>
      </c>
      <c r="I66" s="57" t="s">
        <v>39</v>
      </c>
      <c r="J66" s="57"/>
      <c r="K66" s="57"/>
      <c r="L66" s="3">
        <f>L57</f>
        <v>31.79</v>
      </c>
      <c r="M66" s="12">
        <f t="shared" ref="M66" si="8">G66*L66</f>
        <v>63580</v>
      </c>
    </row>
    <row r="67" spans="1:13" x14ac:dyDescent="0.2">
      <c r="A67" s="78" t="s">
        <v>305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43">
        <f>SUM(M66,M56,M45)</f>
        <v>455640</v>
      </c>
    </row>
    <row r="68" spans="1:13" x14ac:dyDescent="0.25">
      <c r="A68" s="59" t="s">
        <v>306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</row>
    <row r="69" spans="1:13" ht="25.5" x14ac:dyDescent="0.25">
      <c r="A69" s="20" t="s">
        <v>0</v>
      </c>
      <c r="B69" s="20" t="s">
        <v>13</v>
      </c>
      <c r="C69" s="20" t="s">
        <v>14</v>
      </c>
      <c r="D69" s="20" t="s">
        <v>15</v>
      </c>
      <c r="E69" s="20" t="s">
        <v>16</v>
      </c>
      <c r="F69" s="4" t="s">
        <v>314</v>
      </c>
      <c r="G69" s="4" t="s">
        <v>315</v>
      </c>
      <c r="H69" s="5" t="s">
        <v>17</v>
      </c>
      <c r="I69" s="83" t="s">
        <v>18</v>
      </c>
      <c r="J69" s="83"/>
      <c r="K69" s="6" t="s">
        <v>19</v>
      </c>
      <c r="L69" s="7" t="s">
        <v>20</v>
      </c>
      <c r="M69" s="7" t="s">
        <v>21</v>
      </c>
    </row>
    <row r="70" spans="1:13" ht="25.5" x14ac:dyDescent="0.25">
      <c r="A70" s="60">
        <v>5</v>
      </c>
      <c r="B70" s="84" t="s">
        <v>103</v>
      </c>
      <c r="C70" s="85"/>
      <c r="D70" s="85"/>
      <c r="E70" s="85"/>
      <c r="F70" s="85"/>
      <c r="G70" s="85"/>
      <c r="H70" s="86"/>
      <c r="I70" s="42" t="s">
        <v>104</v>
      </c>
      <c r="J70" s="8" t="s">
        <v>105</v>
      </c>
      <c r="K70" s="9">
        <v>36</v>
      </c>
      <c r="L70" s="72">
        <f>ROUND(SUM(K70:K77),2)</f>
        <v>193.71</v>
      </c>
      <c r="M70" s="73"/>
    </row>
    <row r="71" spans="1:13" ht="25.5" x14ac:dyDescent="0.25">
      <c r="A71" s="61"/>
      <c r="B71" s="87"/>
      <c r="C71" s="88"/>
      <c r="D71" s="88"/>
      <c r="E71" s="88"/>
      <c r="F71" s="88"/>
      <c r="G71" s="88"/>
      <c r="H71" s="89"/>
      <c r="I71" s="42" t="s">
        <v>106</v>
      </c>
      <c r="J71" s="8" t="s">
        <v>107</v>
      </c>
      <c r="K71" s="9">
        <v>2.8</v>
      </c>
      <c r="L71" s="74"/>
      <c r="M71" s="75"/>
    </row>
    <row r="72" spans="1:13" x14ac:dyDescent="0.25">
      <c r="A72" s="61"/>
      <c r="B72" s="87"/>
      <c r="C72" s="88"/>
      <c r="D72" s="88"/>
      <c r="E72" s="88"/>
      <c r="F72" s="88"/>
      <c r="G72" s="88"/>
      <c r="H72" s="89"/>
      <c r="I72" s="42" t="s">
        <v>27</v>
      </c>
      <c r="J72" s="8" t="s">
        <v>28</v>
      </c>
      <c r="K72" s="9">
        <f>1.85</f>
        <v>1.85</v>
      </c>
      <c r="L72" s="74"/>
      <c r="M72" s="75"/>
    </row>
    <row r="73" spans="1:13" ht="38.25" x14ac:dyDescent="0.25">
      <c r="A73" s="61"/>
      <c r="B73" s="87"/>
      <c r="C73" s="88"/>
      <c r="D73" s="88"/>
      <c r="E73" s="88"/>
      <c r="F73" s="88"/>
      <c r="G73" s="88"/>
      <c r="H73" s="89"/>
      <c r="I73" s="42" t="s">
        <v>29</v>
      </c>
      <c r="J73" s="8" t="s">
        <v>291</v>
      </c>
      <c r="K73" s="9">
        <f>(24.75*0.05)*48</f>
        <v>59.400000000000006</v>
      </c>
      <c r="L73" s="74"/>
      <c r="M73" s="75"/>
    </row>
    <row r="74" spans="1:13" ht="25.5" x14ac:dyDescent="0.25">
      <c r="A74" s="61"/>
      <c r="B74" s="87"/>
      <c r="C74" s="88"/>
      <c r="D74" s="88"/>
      <c r="E74" s="88"/>
      <c r="F74" s="88"/>
      <c r="G74" s="88"/>
      <c r="H74" s="89"/>
      <c r="I74" s="42" t="s">
        <v>30</v>
      </c>
      <c r="J74" s="8" t="s">
        <v>292</v>
      </c>
      <c r="K74" s="9">
        <f>0.74*48</f>
        <v>35.519999999999996</v>
      </c>
      <c r="L74" s="74"/>
      <c r="M74" s="75"/>
    </row>
    <row r="75" spans="1:13" ht="25.5" x14ac:dyDescent="0.25">
      <c r="A75" s="61"/>
      <c r="B75" s="87"/>
      <c r="C75" s="88"/>
      <c r="D75" s="88"/>
      <c r="E75" s="88"/>
      <c r="F75" s="88"/>
      <c r="G75" s="88"/>
      <c r="H75" s="89"/>
      <c r="I75" s="42" t="s">
        <v>31</v>
      </c>
      <c r="J75" s="8" t="s">
        <v>108</v>
      </c>
      <c r="K75" s="9">
        <f>(108*0.2)</f>
        <v>21.6</v>
      </c>
      <c r="L75" s="74"/>
      <c r="M75" s="75"/>
    </row>
    <row r="76" spans="1:13" ht="25.5" x14ac:dyDescent="0.25">
      <c r="A76" s="61"/>
      <c r="B76" s="87"/>
      <c r="C76" s="88"/>
      <c r="D76" s="88"/>
      <c r="E76" s="88"/>
      <c r="F76" s="88"/>
      <c r="G76" s="88"/>
      <c r="H76" s="89"/>
      <c r="I76" s="42" t="s">
        <v>33</v>
      </c>
      <c r="J76" s="8" t="s">
        <v>293</v>
      </c>
      <c r="K76" s="9">
        <f>((25.3/100)*3)*48</f>
        <v>36.432000000000002</v>
      </c>
      <c r="L76" s="74"/>
      <c r="M76" s="75"/>
    </row>
    <row r="77" spans="1:13" ht="25.5" x14ac:dyDescent="0.2">
      <c r="A77" s="62"/>
      <c r="B77" s="90"/>
      <c r="C77" s="91"/>
      <c r="D77" s="91"/>
      <c r="E77" s="91"/>
      <c r="F77" s="91"/>
      <c r="G77" s="91"/>
      <c r="H77" s="92"/>
      <c r="I77" s="2" t="s">
        <v>34</v>
      </c>
      <c r="J77" s="44" t="s">
        <v>288</v>
      </c>
      <c r="K77" s="9">
        <f>1110.56/10000</f>
        <v>0.11105599999999999</v>
      </c>
      <c r="L77" s="76"/>
      <c r="M77" s="77"/>
    </row>
    <row r="78" spans="1:13" x14ac:dyDescent="0.25">
      <c r="A78" s="10" t="s">
        <v>109</v>
      </c>
      <c r="B78" s="10" t="s">
        <v>110</v>
      </c>
      <c r="C78" s="13" t="s">
        <v>111</v>
      </c>
      <c r="D78" s="13" t="s">
        <v>112</v>
      </c>
      <c r="E78" s="10" t="s">
        <v>113</v>
      </c>
      <c r="F78" s="10">
        <f t="shared" ref="F78:F97" si="9">G78/$Q$1</f>
        <v>250</v>
      </c>
      <c r="G78" s="11">
        <v>1000</v>
      </c>
      <c r="H78" s="10" t="s">
        <v>1</v>
      </c>
      <c r="I78" s="57" t="s">
        <v>39</v>
      </c>
      <c r="J78" s="57"/>
      <c r="K78" s="57"/>
      <c r="L78" s="3">
        <f>L$70</f>
        <v>193.71</v>
      </c>
      <c r="M78" s="12">
        <f t="shared" ref="M78:M97" si="10">G78*L78</f>
        <v>193710</v>
      </c>
    </row>
    <row r="79" spans="1:13" x14ac:dyDescent="0.25">
      <c r="A79" s="10" t="s">
        <v>114</v>
      </c>
      <c r="B79" s="10" t="s">
        <v>110</v>
      </c>
      <c r="C79" s="14" t="s">
        <v>115</v>
      </c>
      <c r="D79" s="45" t="s">
        <v>116</v>
      </c>
      <c r="E79" s="10" t="s">
        <v>113</v>
      </c>
      <c r="F79" s="10">
        <f t="shared" si="9"/>
        <v>100</v>
      </c>
      <c r="G79" s="11">
        <v>400</v>
      </c>
      <c r="H79" s="10" t="s">
        <v>1</v>
      </c>
      <c r="I79" s="57" t="s">
        <v>39</v>
      </c>
      <c r="J79" s="57"/>
      <c r="K79" s="57"/>
      <c r="L79" s="3">
        <f t="shared" ref="L79:L97" si="11">L$70</f>
        <v>193.71</v>
      </c>
      <c r="M79" s="12">
        <f t="shared" si="10"/>
        <v>77484</v>
      </c>
    </row>
    <row r="80" spans="1:13" x14ac:dyDescent="0.25">
      <c r="A80" s="10" t="s">
        <v>117</v>
      </c>
      <c r="B80" s="10" t="s">
        <v>110</v>
      </c>
      <c r="C80" s="14" t="s">
        <v>118</v>
      </c>
      <c r="D80" s="45" t="s">
        <v>116</v>
      </c>
      <c r="E80" s="10" t="s">
        <v>113</v>
      </c>
      <c r="F80" s="10">
        <f t="shared" si="9"/>
        <v>100</v>
      </c>
      <c r="G80" s="11">
        <v>400</v>
      </c>
      <c r="H80" s="10" t="s">
        <v>1</v>
      </c>
      <c r="I80" s="57" t="s">
        <v>39</v>
      </c>
      <c r="J80" s="57"/>
      <c r="K80" s="57"/>
      <c r="L80" s="3">
        <f t="shared" si="11"/>
        <v>193.71</v>
      </c>
      <c r="M80" s="12">
        <f t="shared" si="10"/>
        <v>77484</v>
      </c>
    </row>
    <row r="81" spans="1:13" x14ac:dyDescent="0.25">
      <c r="A81" s="10" t="s">
        <v>119</v>
      </c>
      <c r="B81" s="10" t="s">
        <v>110</v>
      </c>
      <c r="C81" s="14" t="s">
        <v>120</v>
      </c>
      <c r="D81" s="45" t="s">
        <v>121</v>
      </c>
      <c r="E81" s="10" t="s">
        <v>113</v>
      </c>
      <c r="F81" s="10">
        <f t="shared" si="9"/>
        <v>50</v>
      </c>
      <c r="G81" s="11">
        <v>200</v>
      </c>
      <c r="H81" s="10" t="s">
        <v>1</v>
      </c>
      <c r="I81" s="57" t="s">
        <v>39</v>
      </c>
      <c r="J81" s="57"/>
      <c r="K81" s="57"/>
      <c r="L81" s="3">
        <f t="shared" si="11"/>
        <v>193.71</v>
      </c>
      <c r="M81" s="12">
        <f t="shared" si="10"/>
        <v>38742</v>
      </c>
    </row>
    <row r="82" spans="1:13" x14ac:dyDescent="0.25">
      <c r="A82" s="10" t="s">
        <v>122</v>
      </c>
      <c r="B82" s="10" t="s">
        <v>110</v>
      </c>
      <c r="C82" s="14" t="s">
        <v>123</v>
      </c>
      <c r="D82" s="45" t="s">
        <v>124</v>
      </c>
      <c r="E82" s="10" t="s">
        <v>113</v>
      </c>
      <c r="F82" s="10">
        <f t="shared" si="9"/>
        <v>50</v>
      </c>
      <c r="G82" s="11">
        <v>200</v>
      </c>
      <c r="H82" s="10" t="s">
        <v>1</v>
      </c>
      <c r="I82" s="57" t="s">
        <v>39</v>
      </c>
      <c r="J82" s="57"/>
      <c r="K82" s="57"/>
      <c r="L82" s="3">
        <f t="shared" si="11"/>
        <v>193.71</v>
      </c>
      <c r="M82" s="12">
        <f t="shared" si="10"/>
        <v>38742</v>
      </c>
    </row>
    <row r="83" spans="1:13" x14ac:dyDescent="0.25">
      <c r="A83" s="10" t="s">
        <v>125</v>
      </c>
      <c r="B83" s="10" t="s">
        <v>110</v>
      </c>
      <c r="C83" s="14" t="s">
        <v>126</v>
      </c>
      <c r="D83" s="45" t="s">
        <v>127</v>
      </c>
      <c r="E83" s="10" t="s">
        <v>113</v>
      </c>
      <c r="F83" s="10">
        <f t="shared" si="9"/>
        <v>50</v>
      </c>
      <c r="G83" s="11">
        <v>200</v>
      </c>
      <c r="H83" s="10" t="s">
        <v>1</v>
      </c>
      <c r="I83" s="57" t="s">
        <v>39</v>
      </c>
      <c r="J83" s="57"/>
      <c r="K83" s="57"/>
      <c r="L83" s="3">
        <f t="shared" si="11"/>
        <v>193.71</v>
      </c>
      <c r="M83" s="12">
        <f t="shared" si="10"/>
        <v>38742</v>
      </c>
    </row>
    <row r="84" spans="1:13" x14ac:dyDescent="0.25">
      <c r="A84" s="10" t="s">
        <v>128</v>
      </c>
      <c r="B84" s="10" t="s">
        <v>110</v>
      </c>
      <c r="C84" s="14" t="s">
        <v>129</v>
      </c>
      <c r="D84" s="45" t="s">
        <v>127</v>
      </c>
      <c r="E84" s="10" t="s">
        <v>113</v>
      </c>
      <c r="F84" s="10">
        <f t="shared" si="9"/>
        <v>50</v>
      </c>
      <c r="G84" s="11">
        <v>200</v>
      </c>
      <c r="H84" s="10" t="s">
        <v>1</v>
      </c>
      <c r="I84" s="57" t="s">
        <v>39</v>
      </c>
      <c r="J84" s="57"/>
      <c r="K84" s="57"/>
      <c r="L84" s="3">
        <f t="shared" si="11"/>
        <v>193.71</v>
      </c>
      <c r="M84" s="12">
        <f t="shared" si="10"/>
        <v>38742</v>
      </c>
    </row>
    <row r="85" spans="1:13" x14ac:dyDescent="0.25">
      <c r="A85" s="10" t="s">
        <v>130</v>
      </c>
      <c r="B85" s="10" t="s">
        <v>110</v>
      </c>
      <c r="C85" s="15" t="s">
        <v>131</v>
      </c>
      <c r="D85" s="15" t="s">
        <v>132</v>
      </c>
      <c r="E85" s="10" t="s">
        <v>113</v>
      </c>
      <c r="F85" s="10">
        <f t="shared" si="9"/>
        <v>100</v>
      </c>
      <c r="G85" s="11">
        <v>400</v>
      </c>
      <c r="H85" s="10" t="s">
        <v>1</v>
      </c>
      <c r="I85" s="57" t="s">
        <v>39</v>
      </c>
      <c r="J85" s="57"/>
      <c r="K85" s="57"/>
      <c r="L85" s="3">
        <f t="shared" si="11"/>
        <v>193.71</v>
      </c>
      <c r="M85" s="12">
        <f t="shared" si="10"/>
        <v>77484</v>
      </c>
    </row>
    <row r="86" spans="1:13" x14ac:dyDescent="0.25">
      <c r="A86" s="10" t="s">
        <v>133</v>
      </c>
      <c r="B86" s="10" t="s">
        <v>110</v>
      </c>
      <c r="C86" s="15" t="s">
        <v>134</v>
      </c>
      <c r="D86" s="15" t="s">
        <v>135</v>
      </c>
      <c r="E86" s="10" t="s">
        <v>113</v>
      </c>
      <c r="F86" s="10">
        <f t="shared" si="9"/>
        <v>100</v>
      </c>
      <c r="G86" s="11">
        <v>400</v>
      </c>
      <c r="H86" s="10" t="s">
        <v>1</v>
      </c>
      <c r="I86" s="57" t="s">
        <v>39</v>
      </c>
      <c r="J86" s="57"/>
      <c r="K86" s="57"/>
      <c r="L86" s="3">
        <f t="shared" si="11"/>
        <v>193.71</v>
      </c>
      <c r="M86" s="12">
        <f t="shared" si="10"/>
        <v>77484</v>
      </c>
    </row>
    <row r="87" spans="1:13" x14ac:dyDescent="0.25">
      <c r="A87" s="10" t="s">
        <v>136</v>
      </c>
      <c r="B87" s="10" t="s">
        <v>110</v>
      </c>
      <c r="C87" s="15" t="s">
        <v>137</v>
      </c>
      <c r="D87" s="15" t="s">
        <v>138</v>
      </c>
      <c r="E87" s="10" t="s">
        <v>113</v>
      </c>
      <c r="F87" s="10">
        <f t="shared" si="9"/>
        <v>100</v>
      </c>
      <c r="G87" s="11">
        <v>400</v>
      </c>
      <c r="H87" s="10" t="s">
        <v>1</v>
      </c>
      <c r="I87" s="57" t="s">
        <v>39</v>
      </c>
      <c r="J87" s="57"/>
      <c r="K87" s="57"/>
      <c r="L87" s="3">
        <f t="shared" si="11"/>
        <v>193.71</v>
      </c>
      <c r="M87" s="12">
        <f t="shared" si="10"/>
        <v>77484</v>
      </c>
    </row>
    <row r="88" spans="1:13" x14ac:dyDescent="0.25">
      <c r="A88" s="10" t="s">
        <v>139</v>
      </c>
      <c r="B88" s="10" t="s">
        <v>110</v>
      </c>
      <c r="C88" s="15" t="s">
        <v>140</v>
      </c>
      <c r="D88" s="15" t="s">
        <v>141</v>
      </c>
      <c r="E88" s="10" t="s">
        <v>113</v>
      </c>
      <c r="F88" s="10">
        <f t="shared" si="9"/>
        <v>100</v>
      </c>
      <c r="G88" s="11">
        <v>400</v>
      </c>
      <c r="H88" s="10" t="s">
        <v>1</v>
      </c>
      <c r="I88" s="57" t="s">
        <v>39</v>
      </c>
      <c r="J88" s="57"/>
      <c r="K88" s="57"/>
      <c r="L88" s="3">
        <f t="shared" si="11"/>
        <v>193.71</v>
      </c>
      <c r="M88" s="12">
        <f t="shared" si="10"/>
        <v>77484</v>
      </c>
    </row>
    <row r="89" spans="1:13" x14ac:dyDescent="0.25">
      <c r="A89" s="10" t="s">
        <v>142</v>
      </c>
      <c r="B89" s="10" t="s">
        <v>110</v>
      </c>
      <c r="C89" s="15" t="s">
        <v>143</v>
      </c>
      <c r="D89" s="15" t="s">
        <v>144</v>
      </c>
      <c r="E89" s="10" t="s">
        <v>113</v>
      </c>
      <c r="F89" s="10">
        <f t="shared" si="9"/>
        <v>50</v>
      </c>
      <c r="G89" s="11">
        <v>200</v>
      </c>
      <c r="H89" s="10" t="s">
        <v>1</v>
      </c>
      <c r="I89" s="57" t="s">
        <v>39</v>
      </c>
      <c r="J89" s="57"/>
      <c r="K89" s="57"/>
      <c r="L89" s="3">
        <f t="shared" si="11"/>
        <v>193.71</v>
      </c>
      <c r="M89" s="12">
        <f t="shared" si="10"/>
        <v>38742</v>
      </c>
    </row>
    <row r="90" spans="1:13" x14ac:dyDescent="0.25">
      <c r="A90" s="10" t="s">
        <v>145</v>
      </c>
      <c r="B90" s="10" t="s">
        <v>110</v>
      </c>
      <c r="C90" s="15" t="s">
        <v>146</v>
      </c>
      <c r="D90" s="15" t="s">
        <v>147</v>
      </c>
      <c r="E90" s="10" t="s">
        <v>113</v>
      </c>
      <c r="F90" s="10">
        <f t="shared" si="9"/>
        <v>100</v>
      </c>
      <c r="G90" s="11">
        <v>400</v>
      </c>
      <c r="H90" s="10" t="s">
        <v>1</v>
      </c>
      <c r="I90" s="57" t="s">
        <v>39</v>
      </c>
      <c r="J90" s="57"/>
      <c r="K90" s="57"/>
      <c r="L90" s="3">
        <f t="shared" si="11"/>
        <v>193.71</v>
      </c>
      <c r="M90" s="12">
        <f t="shared" si="10"/>
        <v>77484</v>
      </c>
    </row>
    <row r="91" spans="1:13" x14ac:dyDescent="0.25">
      <c r="A91" s="10" t="s">
        <v>148</v>
      </c>
      <c r="B91" s="10" t="s">
        <v>110</v>
      </c>
      <c r="C91" s="15" t="s">
        <v>149</v>
      </c>
      <c r="D91" s="15" t="s">
        <v>150</v>
      </c>
      <c r="E91" s="10" t="s">
        <v>113</v>
      </c>
      <c r="F91" s="10">
        <f t="shared" si="9"/>
        <v>100</v>
      </c>
      <c r="G91" s="11">
        <v>400</v>
      </c>
      <c r="H91" s="10" t="s">
        <v>1</v>
      </c>
      <c r="I91" s="57" t="s">
        <v>39</v>
      </c>
      <c r="J91" s="57"/>
      <c r="K91" s="57"/>
      <c r="L91" s="3">
        <f t="shared" si="11"/>
        <v>193.71</v>
      </c>
      <c r="M91" s="12">
        <f t="shared" si="10"/>
        <v>77484</v>
      </c>
    </row>
    <row r="92" spans="1:13" x14ac:dyDescent="0.25">
      <c r="A92" s="10" t="s">
        <v>151</v>
      </c>
      <c r="B92" s="10" t="s">
        <v>110</v>
      </c>
      <c r="C92" s="15" t="s">
        <v>152</v>
      </c>
      <c r="D92" s="15" t="s">
        <v>153</v>
      </c>
      <c r="E92" s="10" t="s">
        <v>113</v>
      </c>
      <c r="F92" s="10">
        <f t="shared" si="9"/>
        <v>100</v>
      </c>
      <c r="G92" s="11">
        <v>400</v>
      </c>
      <c r="H92" s="10" t="s">
        <v>1</v>
      </c>
      <c r="I92" s="57" t="s">
        <v>39</v>
      </c>
      <c r="J92" s="57"/>
      <c r="K92" s="57"/>
      <c r="L92" s="3">
        <f t="shared" si="11"/>
        <v>193.71</v>
      </c>
      <c r="M92" s="12">
        <f t="shared" si="10"/>
        <v>77484</v>
      </c>
    </row>
    <row r="93" spans="1:13" ht="28.5" x14ac:dyDescent="0.25">
      <c r="A93" s="10" t="s">
        <v>154</v>
      </c>
      <c r="B93" s="10" t="s">
        <v>110</v>
      </c>
      <c r="C93" s="15" t="s">
        <v>155</v>
      </c>
      <c r="D93" s="16" t="s">
        <v>156</v>
      </c>
      <c r="E93" s="10" t="s">
        <v>113</v>
      </c>
      <c r="F93" s="10">
        <f t="shared" si="9"/>
        <v>50</v>
      </c>
      <c r="G93" s="11">
        <v>200</v>
      </c>
      <c r="H93" s="10" t="s">
        <v>1</v>
      </c>
      <c r="I93" s="57" t="s">
        <v>39</v>
      </c>
      <c r="J93" s="57"/>
      <c r="K93" s="57"/>
      <c r="L93" s="3">
        <f t="shared" si="11"/>
        <v>193.71</v>
      </c>
      <c r="M93" s="12">
        <f t="shared" si="10"/>
        <v>38742</v>
      </c>
    </row>
    <row r="94" spans="1:13" x14ac:dyDescent="0.25">
      <c r="A94" s="10" t="s">
        <v>157</v>
      </c>
      <c r="B94" s="10" t="s">
        <v>110</v>
      </c>
      <c r="C94" s="15" t="s">
        <v>158</v>
      </c>
      <c r="D94" s="15" t="s">
        <v>159</v>
      </c>
      <c r="E94" s="10" t="s">
        <v>113</v>
      </c>
      <c r="F94" s="10">
        <f t="shared" si="9"/>
        <v>100</v>
      </c>
      <c r="G94" s="11">
        <v>400</v>
      </c>
      <c r="H94" s="10" t="s">
        <v>1</v>
      </c>
      <c r="I94" s="57" t="s">
        <v>39</v>
      </c>
      <c r="J94" s="57"/>
      <c r="K94" s="57"/>
      <c r="L94" s="3">
        <f t="shared" si="11"/>
        <v>193.71</v>
      </c>
      <c r="M94" s="12">
        <f t="shared" si="10"/>
        <v>77484</v>
      </c>
    </row>
    <row r="95" spans="1:13" x14ac:dyDescent="0.25">
      <c r="A95" s="10" t="s">
        <v>160</v>
      </c>
      <c r="B95" s="10" t="s">
        <v>110</v>
      </c>
      <c r="C95" s="15" t="s">
        <v>161</v>
      </c>
      <c r="D95" s="15" t="s">
        <v>162</v>
      </c>
      <c r="E95" s="10" t="s">
        <v>113</v>
      </c>
      <c r="F95" s="10">
        <f t="shared" si="9"/>
        <v>100</v>
      </c>
      <c r="G95" s="11">
        <v>400</v>
      </c>
      <c r="H95" s="10" t="s">
        <v>1</v>
      </c>
      <c r="I95" s="57" t="s">
        <v>39</v>
      </c>
      <c r="J95" s="57"/>
      <c r="K95" s="57"/>
      <c r="L95" s="3">
        <f t="shared" si="11"/>
        <v>193.71</v>
      </c>
      <c r="M95" s="12">
        <f t="shared" si="10"/>
        <v>77484</v>
      </c>
    </row>
    <row r="96" spans="1:13" x14ac:dyDescent="0.25">
      <c r="A96" s="10" t="s">
        <v>163</v>
      </c>
      <c r="B96" s="10" t="s">
        <v>110</v>
      </c>
      <c r="C96" s="15" t="s">
        <v>164</v>
      </c>
      <c r="D96" s="15" t="s">
        <v>165</v>
      </c>
      <c r="E96" s="10" t="s">
        <v>113</v>
      </c>
      <c r="F96" s="10">
        <f t="shared" si="9"/>
        <v>100</v>
      </c>
      <c r="G96" s="11">
        <v>400</v>
      </c>
      <c r="H96" s="10" t="s">
        <v>1</v>
      </c>
      <c r="I96" s="57" t="s">
        <v>39</v>
      </c>
      <c r="J96" s="57"/>
      <c r="K96" s="57"/>
      <c r="L96" s="3">
        <f t="shared" si="11"/>
        <v>193.71</v>
      </c>
      <c r="M96" s="12">
        <f t="shared" si="10"/>
        <v>77484</v>
      </c>
    </row>
    <row r="97" spans="1:13" x14ac:dyDescent="0.25">
      <c r="A97" s="10" t="s">
        <v>166</v>
      </c>
      <c r="B97" s="10" t="s">
        <v>110</v>
      </c>
      <c r="C97" s="15" t="s">
        <v>167</v>
      </c>
      <c r="D97" s="15" t="s">
        <v>168</v>
      </c>
      <c r="E97" s="10" t="s">
        <v>113</v>
      </c>
      <c r="F97" s="10">
        <f t="shared" si="9"/>
        <v>100</v>
      </c>
      <c r="G97" s="11">
        <v>400</v>
      </c>
      <c r="H97" s="10" t="s">
        <v>1</v>
      </c>
      <c r="I97" s="57" t="s">
        <v>39</v>
      </c>
      <c r="J97" s="57"/>
      <c r="K97" s="57"/>
      <c r="L97" s="3">
        <f t="shared" si="11"/>
        <v>193.71</v>
      </c>
      <c r="M97" s="12">
        <f t="shared" si="10"/>
        <v>77484</v>
      </c>
    </row>
    <row r="98" spans="1:13" x14ac:dyDescent="0.2">
      <c r="A98" s="58" t="s">
        <v>307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43">
        <f>SUM(M78:M97)</f>
        <v>1433454</v>
      </c>
    </row>
    <row r="99" spans="1:13" x14ac:dyDescent="0.25">
      <c r="A99" s="59" t="s">
        <v>190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25.5" x14ac:dyDescent="0.25">
      <c r="A100" s="20" t="s">
        <v>0</v>
      </c>
      <c r="B100" s="20" t="s">
        <v>13</v>
      </c>
      <c r="C100" s="20" t="s">
        <v>14</v>
      </c>
      <c r="D100" s="20" t="s">
        <v>15</v>
      </c>
      <c r="E100" s="20" t="s">
        <v>16</v>
      </c>
      <c r="F100" s="4" t="s">
        <v>314</v>
      </c>
      <c r="G100" s="4" t="s">
        <v>315</v>
      </c>
      <c r="H100" s="5" t="s">
        <v>17</v>
      </c>
      <c r="I100" s="83" t="s">
        <v>18</v>
      </c>
      <c r="J100" s="83"/>
      <c r="K100" s="6" t="s">
        <v>19</v>
      </c>
      <c r="L100" s="7" t="s">
        <v>20</v>
      </c>
      <c r="M100" s="7" t="s">
        <v>21</v>
      </c>
    </row>
    <row r="101" spans="1:13" ht="25.5" x14ac:dyDescent="0.25">
      <c r="A101" s="93">
        <v>6</v>
      </c>
      <c r="B101" s="93" t="s">
        <v>169</v>
      </c>
      <c r="C101" s="93"/>
      <c r="D101" s="93"/>
      <c r="E101" s="93"/>
      <c r="F101" s="93"/>
      <c r="G101" s="93"/>
      <c r="H101" s="93"/>
      <c r="I101" s="42" t="s">
        <v>170</v>
      </c>
      <c r="J101" s="8" t="s">
        <v>171</v>
      </c>
      <c r="K101" s="9">
        <v>380</v>
      </c>
      <c r="L101" s="72">
        <f>ROUND(SUM(K101:K111),2)</f>
        <v>518.48</v>
      </c>
      <c r="M101" s="73"/>
    </row>
    <row r="102" spans="1:13" ht="38.25" x14ac:dyDescent="0.25">
      <c r="A102" s="93"/>
      <c r="B102" s="93"/>
      <c r="C102" s="93"/>
      <c r="D102" s="93"/>
      <c r="E102" s="93"/>
      <c r="F102" s="93"/>
      <c r="G102" s="93"/>
      <c r="H102" s="93"/>
      <c r="I102" s="42" t="s">
        <v>172</v>
      </c>
      <c r="J102" s="8" t="s">
        <v>173</v>
      </c>
      <c r="K102" s="9">
        <v>40.549999999999997</v>
      </c>
      <c r="L102" s="74"/>
      <c r="M102" s="75"/>
    </row>
    <row r="103" spans="1:13" x14ac:dyDescent="0.25">
      <c r="A103" s="93"/>
      <c r="B103" s="93"/>
      <c r="C103" s="93"/>
      <c r="D103" s="93"/>
      <c r="E103" s="93"/>
      <c r="F103" s="93"/>
      <c r="G103" s="93"/>
      <c r="H103" s="93"/>
      <c r="I103" s="42" t="s">
        <v>174</v>
      </c>
      <c r="J103" s="8" t="s">
        <v>175</v>
      </c>
      <c r="K103" s="9">
        <v>0.61</v>
      </c>
      <c r="L103" s="74"/>
      <c r="M103" s="75"/>
    </row>
    <row r="104" spans="1:13" x14ac:dyDescent="0.25">
      <c r="A104" s="93"/>
      <c r="B104" s="93"/>
      <c r="C104" s="93"/>
      <c r="D104" s="93"/>
      <c r="E104" s="93"/>
      <c r="F104" s="93"/>
      <c r="G104" s="93"/>
      <c r="H104" s="93"/>
      <c r="I104" s="42" t="s">
        <v>176</v>
      </c>
      <c r="J104" s="8" t="s">
        <v>177</v>
      </c>
      <c r="K104" s="9">
        <f>5.39/250</f>
        <v>2.1559999999999999E-2</v>
      </c>
      <c r="L104" s="74"/>
      <c r="M104" s="75"/>
    </row>
    <row r="105" spans="1:13" ht="25.5" x14ac:dyDescent="0.25">
      <c r="A105" s="93"/>
      <c r="B105" s="93"/>
      <c r="C105" s="93"/>
      <c r="D105" s="93"/>
      <c r="E105" s="93"/>
      <c r="F105" s="93"/>
      <c r="G105" s="93"/>
      <c r="H105" s="93"/>
      <c r="I105" s="42" t="s">
        <v>178</v>
      </c>
      <c r="J105" s="8" t="s">
        <v>179</v>
      </c>
      <c r="K105" s="9">
        <v>1.4</v>
      </c>
      <c r="L105" s="74"/>
      <c r="M105" s="75"/>
    </row>
    <row r="106" spans="1:13" x14ac:dyDescent="0.25">
      <c r="A106" s="93"/>
      <c r="B106" s="93"/>
      <c r="C106" s="93"/>
      <c r="D106" s="93"/>
      <c r="E106" s="93"/>
      <c r="F106" s="93"/>
      <c r="G106" s="93"/>
      <c r="H106" s="93"/>
      <c r="I106" s="42" t="s">
        <v>180</v>
      </c>
      <c r="J106" s="8" t="s">
        <v>181</v>
      </c>
      <c r="K106" s="9">
        <v>0.17</v>
      </c>
      <c r="L106" s="74"/>
      <c r="M106" s="75"/>
    </row>
    <row r="107" spans="1:13" ht="25.5" x14ac:dyDescent="0.25">
      <c r="A107" s="93"/>
      <c r="B107" s="93"/>
      <c r="C107" s="93"/>
      <c r="D107" s="93"/>
      <c r="E107" s="93"/>
      <c r="F107" s="93"/>
      <c r="G107" s="93"/>
      <c r="H107" s="93"/>
      <c r="I107" s="42" t="s">
        <v>182</v>
      </c>
      <c r="J107" s="8" t="s">
        <v>183</v>
      </c>
      <c r="K107" s="9">
        <v>0.68</v>
      </c>
      <c r="L107" s="74"/>
      <c r="M107" s="75"/>
    </row>
    <row r="108" spans="1:13" ht="25.5" x14ac:dyDescent="0.25">
      <c r="A108" s="93"/>
      <c r="B108" s="93"/>
      <c r="C108" s="93"/>
      <c r="D108" s="93"/>
      <c r="E108" s="93"/>
      <c r="F108" s="93"/>
      <c r="G108" s="93"/>
      <c r="H108" s="93"/>
      <c r="I108" s="42" t="s">
        <v>184</v>
      </c>
      <c r="J108" s="8" t="s">
        <v>185</v>
      </c>
      <c r="K108" s="9">
        <v>0.5</v>
      </c>
      <c r="L108" s="74"/>
      <c r="M108" s="75"/>
    </row>
    <row r="109" spans="1:13" ht="25.5" x14ac:dyDescent="0.25">
      <c r="A109" s="93"/>
      <c r="B109" s="93"/>
      <c r="C109" s="93"/>
      <c r="D109" s="93"/>
      <c r="E109" s="93"/>
      <c r="F109" s="93"/>
      <c r="G109" s="93"/>
      <c r="H109" s="93"/>
      <c r="I109" s="42" t="s">
        <v>186</v>
      </c>
      <c r="J109" s="8" t="s">
        <v>187</v>
      </c>
      <c r="K109" s="9">
        <f>202.7/100</f>
        <v>2.0269999999999997</v>
      </c>
      <c r="L109" s="74"/>
      <c r="M109" s="75"/>
    </row>
    <row r="110" spans="1:13" ht="38.25" x14ac:dyDescent="0.25">
      <c r="A110" s="93"/>
      <c r="B110" s="93"/>
      <c r="C110" s="93"/>
      <c r="D110" s="93"/>
      <c r="E110" s="93"/>
      <c r="F110" s="93"/>
      <c r="G110" s="93"/>
      <c r="H110" s="93"/>
      <c r="I110" s="42" t="s">
        <v>29</v>
      </c>
      <c r="J110" s="8" t="s">
        <v>291</v>
      </c>
      <c r="K110" s="9">
        <f>(24.75*0.05)*48</f>
        <v>59.400000000000006</v>
      </c>
      <c r="L110" s="74"/>
      <c r="M110" s="75"/>
    </row>
    <row r="111" spans="1:13" ht="25.5" x14ac:dyDescent="0.25">
      <c r="A111" s="93"/>
      <c r="B111" s="93"/>
      <c r="C111" s="93"/>
      <c r="D111" s="93"/>
      <c r="E111" s="93"/>
      <c r="F111" s="93"/>
      <c r="G111" s="93"/>
      <c r="H111" s="93"/>
      <c r="I111" s="42" t="s">
        <v>188</v>
      </c>
      <c r="J111" s="8" t="s">
        <v>300</v>
      </c>
      <c r="K111" s="9">
        <f>0.69*48</f>
        <v>33.119999999999997</v>
      </c>
      <c r="L111" s="76"/>
      <c r="M111" s="77"/>
    </row>
    <row r="112" spans="1:13" x14ac:dyDescent="0.25">
      <c r="A112" s="10" t="s">
        <v>189</v>
      </c>
      <c r="B112" s="10" t="s">
        <v>190</v>
      </c>
      <c r="C112" s="1" t="s">
        <v>191</v>
      </c>
      <c r="D112" s="1" t="s">
        <v>192</v>
      </c>
      <c r="E112" s="10" t="s">
        <v>193</v>
      </c>
      <c r="F112" s="10">
        <f t="shared" ref="F112:F116" si="12">G112/$Q$1</f>
        <v>50</v>
      </c>
      <c r="G112" s="11">
        <v>200</v>
      </c>
      <c r="H112" s="10" t="s">
        <v>194</v>
      </c>
      <c r="I112" s="57" t="s">
        <v>39</v>
      </c>
      <c r="J112" s="57"/>
      <c r="K112" s="57"/>
      <c r="L112" s="3">
        <f>L$101</f>
        <v>518.48</v>
      </c>
      <c r="M112" s="12">
        <f t="shared" ref="M112:M116" si="13">G112*L112</f>
        <v>103696</v>
      </c>
    </row>
    <row r="113" spans="1:13" x14ac:dyDescent="0.25">
      <c r="A113" s="10" t="s">
        <v>195</v>
      </c>
      <c r="B113" s="10" t="s">
        <v>190</v>
      </c>
      <c r="C113" s="1" t="s">
        <v>2</v>
      </c>
      <c r="D113" s="1" t="s">
        <v>3</v>
      </c>
      <c r="E113" s="10" t="s">
        <v>193</v>
      </c>
      <c r="F113" s="10">
        <f t="shared" si="12"/>
        <v>50</v>
      </c>
      <c r="G113" s="11">
        <v>200</v>
      </c>
      <c r="H113" s="10" t="s">
        <v>194</v>
      </c>
      <c r="I113" s="57" t="s">
        <v>39</v>
      </c>
      <c r="J113" s="57"/>
      <c r="K113" s="57"/>
      <c r="L113" s="3">
        <f t="shared" ref="L113:L116" si="14">L$101</f>
        <v>518.48</v>
      </c>
      <c r="M113" s="12">
        <f t="shared" si="13"/>
        <v>103696</v>
      </c>
    </row>
    <row r="114" spans="1:13" x14ac:dyDescent="0.25">
      <c r="A114" s="10" t="s">
        <v>196</v>
      </c>
      <c r="B114" s="10" t="s">
        <v>190</v>
      </c>
      <c r="C114" s="1" t="s">
        <v>197</v>
      </c>
      <c r="D114" s="1" t="s">
        <v>198</v>
      </c>
      <c r="E114" s="10" t="s">
        <v>193</v>
      </c>
      <c r="F114" s="10">
        <f t="shared" si="12"/>
        <v>50</v>
      </c>
      <c r="G114" s="11">
        <v>200</v>
      </c>
      <c r="H114" s="10" t="s">
        <v>194</v>
      </c>
      <c r="I114" s="57" t="s">
        <v>39</v>
      </c>
      <c r="J114" s="57"/>
      <c r="K114" s="57"/>
      <c r="L114" s="3">
        <f t="shared" si="14"/>
        <v>518.48</v>
      </c>
      <c r="M114" s="12">
        <f t="shared" si="13"/>
        <v>103696</v>
      </c>
    </row>
    <row r="115" spans="1:13" x14ac:dyDescent="0.25">
      <c r="A115" s="10" t="s">
        <v>199</v>
      </c>
      <c r="B115" s="10" t="s">
        <v>190</v>
      </c>
      <c r="C115" s="1" t="s">
        <v>200</v>
      </c>
      <c r="D115" s="1" t="s">
        <v>201</v>
      </c>
      <c r="E115" s="10" t="s">
        <v>193</v>
      </c>
      <c r="F115" s="10">
        <f t="shared" si="12"/>
        <v>50</v>
      </c>
      <c r="G115" s="11">
        <v>200</v>
      </c>
      <c r="H115" s="10" t="s">
        <v>194</v>
      </c>
      <c r="I115" s="57" t="s">
        <v>39</v>
      </c>
      <c r="J115" s="57"/>
      <c r="K115" s="57"/>
      <c r="L115" s="3">
        <f t="shared" si="14"/>
        <v>518.48</v>
      </c>
      <c r="M115" s="12">
        <f t="shared" si="13"/>
        <v>103696</v>
      </c>
    </row>
    <row r="116" spans="1:13" x14ac:dyDescent="0.25">
      <c r="A116" s="10" t="s">
        <v>202</v>
      </c>
      <c r="B116" s="10" t="s">
        <v>190</v>
      </c>
      <c r="C116" s="1" t="s">
        <v>203</v>
      </c>
      <c r="D116" s="1" t="s">
        <v>204</v>
      </c>
      <c r="E116" s="10" t="s">
        <v>193</v>
      </c>
      <c r="F116" s="10">
        <f t="shared" si="12"/>
        <v>50</v>
      </c>
      <c r="G116" s="11">
        <v>200</v>
      </c>
      <c r="H116" s="10" t="s">
        <v>194</v>
      </c>
      <c r="I116" s="57" t="s">
        <v>39</v>
      </c>
      <c r="J116" s="57"/>
      <c r="K116" s="57"/>
      <c r="L116" s="3">
        <f t="shared" si="14"/>
        <v>518.48</v>
      </c>
      <c r="M116" s="12">
        <f t="shared" si="13"/>
        <v>103696</v>
      </c>
    </row>
    <row r="117" spans="1:13" x14ac:dyDescent="0.2">
      <c r="A117" s="58" t="s">
        <v>308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43">
        <f>SUM(M112:M116)</f>
        <v>518480</v>
      </c>
    </row>
    <row r="118" spans="1:13" x14ac:dyDescent="0.25">
      <c r="A118" s="59" t="s">
        <v>209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</row>
    <row r="119" spans="1:13" ht="25.5" x14ac:dyDescent="0.25">
      <c r="A119" s="20" t="s">
        <v>0</v>
      </c>
      <c r="B119" s="47" t="s">
        <v>13</v>
      </c>
      <c r="C119" s="20" t="s">
        <v>14</v>
      </c>
      <c r="D119" s="20" t="s">
        <v>15</v>
      </c>
      <c r="E119" s="20" t="s">
        <v>16</v>
      </c>
      <c r="F119" s="4" t="s">
        <v>314</v>
      </c>
      <c r="G119" s="4" t="s">
        <v>315</v>
      </c>
      <c r="H119" s="5" t="s">
        <v>17</v>
      </c>
      <c r="I119" s="83" t="s">
        <v>18</v>
      </c>
      <c r="J119" s="83"/>
      <c r="K119" s="6" t="s">
        <v>19</v>
      </c>
      <c r="L119" s="7" t="s">
        <v>20</v>
      </c>
      <c r="M119" s="7" t="s">
        <v>21</v>
      </c>
    </row>
    <row r="120" spans="1:13" ht="25.5" x14ac:dyDescent="0.25">
      <c r="A120" s="60">
        <v>7</v>
      </c>
      <c r="B120" s="84" t="s">
        <v>205</v>
      </c>
      <c r="C120" s="85"/>
      <c r="D120" s="85"/>
      <c r="E120" s="85"/>
      <c r="F120" s="85"/>
      <c r="G120" s="85"/>
      <c r="H120" s="86"/>
      <c r="I120" s="42" t="s">
        <v>170</v>
      </c>
      <c r="J120" s="8" t="s">
        <v>171</v>
      </c>
      <c r="K120" s="9">
        <v>380</v>
      </c>
      <c r="L120" s="72">
        <f>ROUND(SUM(K120:K131),2)</f>
        <v>581.70000000000005</v>
      </c>
      <c r="M120" s="73"/>
    </row>
    <row r="121" spans="1:13" ht="38.25" x14ac:dyDescent="0.25">
      <c r="A121" s="61"/>
      <c r="B121" s="87"/>
      <c r="C121" s="88"/>
      <c r="D121" s="88"/>
      <c r="E121" s="88"/>
      <c r="F121" s="88"/>
      <c r="G121" s="88"/>
      <c r="H121" s="89"/>
      <c r="I121" s="42" t="s">
        <v>172</v>
      </c>
      <c r="J121" s="8" t="s">
        <v>173</v>
      </c>
      <c r="K121" s="9">
        <v>40.549999999999997</v>
      </c>
      <c r="L121" s="74"/>
      <c r="M121" s="75"/>
    </row>
    <row r="122" spans="1:13" x14ac:dyDescent="0.25">
      <c r="A122" s="61"/>
      <c r="B122" s="87"/>
      <c r="C122" s="88"/>
      <c r="D122" s="88"/>
      <c r="E122" s="88"/>
      <c r="F122" s="88"/>
      <c r="G122" s="88"/>
      <c r="H122" s="89"/>
      <c r="I122" s="42" t="s">
        <v>174</v>
      </c>
      <c r="J122" s="8" t="s">
        <v>175</v>
      </c>
      <c r="K122" s="9">
        <v>0.61</v>
      </c>
      <c r="L122" s="74"/>
      <c r="M122" s="75"/>
    </row>
    <row r="123" spans="1:13" x14ac:dyDescent="0.25">
      <c r="A123" s="61"/>
      <c r="B123" s="87"/>
      <c r="C123" s="88"/>
      <c r="D123" s="88"/>
      <c r="E123" s="88"/>
      <c r="F123" s="88"/>
      <c r="G123" s="88"/>
      <c r="H123" s="89"/>
      <c r="I123" s="42" t="s">
        <v>176</v>
      </c>
      <c r="J123" s="8" t="s">
        <v>177</v>
      </c>
      <c r="K123" s="9">
        <f>5.39/400</f>
        <v>1.3474999999999999E-2</v>
      </c>
      <c r="L123" s="74"/>
      <c r="M123" s="75"/>
    </row>
    <row r="124" spans="1:13" ht="25.5" x14ac:dyDescent="0.25">
      <c r="A124" s="61"/>
      <c r="B124" s="87"/>
      <c r="C124" s="88"/>
      <c r="D124" s="88"/>
      <c r="E124" s="88"/>
      <c r="F124" s="88"/>
      <c r="G124" s="88"/>
      <c r="H124" s="89"/>
      <c r="I124" s="42" t="s">
        <v>178</v>
      </c>
      <c r="J124" s="8" t="s">
        <v>179</v>
      </c>
      <c r="K124" s="9">
        <v>1.4</v>
      </c>
      <c r="L124" s="74"/>
      <c r="M124" s="75"/>
    </row>
    <row r="125" spans="1:13" x14ac:dyDescent="0.25">
      <c r="A125" s="61"/>
      <c r="B125" s="87"/>
      <c r="C125" s="88"/>
      <c r="D125" s="88"/>
      <c r="E125" s="88"/>
      <c r="F125" s="88"/>
      <c r="G125" s="88"/>
      <c r="H125" s="89"/>
      <c r="I125" s="42" t="s">
        <v>180</v>
      </c>
      <c r="J125" s="8" t="s">
        <v>181</v>
      </c>
      <c r="K125" s="9">
        <v>0.17</v>
      </c>
      <c r="L125" s="74"/>
      <c r="M125" s="75"/>
    </row>
    <row r="126" spans="1:13" ht="25.5" x14ac:dyDescent="0.25">
      <c r="A126" s="61"/>
      <c r="B126" s="87"/>
      <c r="C126" s="88"/>
      <c r="D126" s="88"/>
      <c r="E126" s="88"/>
      <c r="F126" s="88"/>
      <c r="G126" s="88"/>
      <c r="H126" s="89"/>
      <c r="I126" s="42" t="s">
        <v>182</v>
      </c>
      <c r="J126" s="8" t="s">
        <v>183</v>
      </c>
      <c r="K126" s="9">
        <v>0.68</v>
      </c>
      <c r="L126" s="74"/>
      <c r="M126" s="75"/>
    </row>
    <row r="127" spans="1:13" ht="25.5" x14ac:dyDescent="0.25">
      <c r="A127" s="61"/>
      <c r="B127" s="87"/>
      <c r="C127" s="88"/>
      <c r="D127" s="88"/>
      <c r="E127" s="88"/>
      <c r="F127" s="88"/>
      <c r="G127" s="88"/>
      <c r="H127" s="89"/>
      <c r="I127" s="42" t="s">
        <v>184</v>
      </c>
      <c r="J127" s="8" t="s">
        <v>185</v>
      </c>
      <c r="K127" s="9">
        <v>0.5</v>
      </c>
      <c r="L127" s="74"/>
      <c r="M127" s="75"/>
    </row>
    <row r="128" spans="1:13" ht="25.5" x14ac:dyDescent="0.25">
      <c r="A128" s="61"/>
      <c r="B128" s="87"/>
      <c r="C128" s="88"/>
      <c r="D128" s="88"/>
      <c r="E128" s="88"/>
      <c r="F128" s="88"/>
      <c r="G128" s="88"/>
      <c r="H128" s="89"/>
      <c r="I128" s="42" t="s">
        <v>186</v>
      </c>
      <c r="J128" s="8" t="s">
        <v>187</v>
      </c>
      <c r="K128" s="9">
        <f>202.7/100</f>
        <v>2.0269999999999997</v>
      </c>
      <c r="L128" s="74"/>
      <c r="M128" s="75"/>
    </row>
    <row r="129" spans="1:13" x14ac:dyDescent="0.25">
      <c r="A129" s="61"/>
      <c r="B129" s="87"/>
      <c r="C129" s="88"/>
      <c r="D129" s="88"/>
      <c r="E129" s="88"/>
      <c r="F129" s="88"/>
      <c r="G129" s="88"/>
      <c r="H129" s="89"/>
      <c r="I129" s="42" t="s">
        <v>206</v>
      </c>
      <c r="J129" s="8" t="s">
        <v>207</v>
      </c>
      <c r="K129" s="9">
        <v>63.23</v>
      </c>
      <c r="L129" s="74"/>
      <c r="M129" s="75"/>
    </row>
    <row r="130" spans="1:13" ht="38.25" x14ac:dyDescent="0.25">
      <c r="A130" s="61"/>
      <c r="B130" s="87"/>
      <c r="C130" s="88"/>
      <c r="D130" s="88"/>
      <c r="E130" s="88"/>
      <c r="F130" s="88"/>
      <c r="G130" s="88"/>
      <c r="H130" s="89"/>
      <c r="I130" s="42" t="s">
        <v>29</v>
      </c>
      <c r="J130" s="8" t="s">
        <v>291</v>
      </c>
      <c r="K130" s="9">
        <f>(24.75*0.05)*48</f>
        <v>59.400000000000006</v>
      </c>
      <c r="L130" s="74"/>
      <c r="M130" s="75"/>
    </row>
    <row r="131" spans="1:13" ht="25.5" x14ac:dyDescent="0.25">
      <c r="A131" s="62"/>
      <c r="B131" s="90"/>
      <c r="C131" s="91"/>
      <c r="D131" s="91"/>
      <c r="E131" s="91"/>
      <c r="F131" s="91"/>
      <c r="G131" s="91"/>
      <c r="H131" s="92"/>
      <c r="I131" s="42" t="s">
        <v>188</v>
      </c>
      <c r="J131" s="8" t="s">
        <v>300</v>
      </c>
      <c r="K131" s="9">
        <f>0.69*48</f>
        <v>33.119999999999997</v>
      </c>
      <c r="L131" s="76"/>
      <c r="M131" s="77"/>
    </row>
    <row r="132" spans="1:13" x14ac:dyDescent="0.25">
      <c r="A132" s="10" t="s">
        <v>208</v>
      </c>
      <c r="B132" s="10" t="s">
        <v>209</v>
      </c>
      <c r="C132" s="1" t="s">
        <v>210</v>
      </c>
      <c r="D132" s="1" t="s">
        <v>211</v>
      </c>
      <c r="E132" s="10" t="s">
        <v>193</v>
      </c>
      <c r="F132" s="10">
        <f t="shared" ref="F132:F140" si="15">G132/$Q$1</f>
        <v>75</v>
      </c>
      <c r="G132" s="11">
        <v>300</v>
      </c>
      <c r="H132" s="10" t="s">
        <v>194</v>
      </c>
      <c r="I132" s="57" t="s">
        <v>39</v>
      </c>
      <c r="J132" s="57"/>
      <c r="K132" s="57"/>
      <c r="L132" s="3">
        <f>L$120</f>
        <v>581.70000000000005</v>
      </c>
      <c r="M132" s="12">
        <f t="shared" ref="M132:M140" si="16">G132*L132</f>
        <v>174510</v>
      </c>
    </row>
    <row r="133" spans="1:13" x14ac:dyDescent="0.25">
      <c r="A133" s="10" t="s">
        <v>212</v>
      </c>
      <c r="B133" s="10" t="s">
        <v>209</v>
      </c>
      <c r="C133" s="1" t="s">
        <v>10</v>
      </c>
      <c r="D133" s="1" t="s">
        <v>11</v>
      </c>
      <c r="E133" s="10" t="s">
        <v>193</v>
      </c>
      <c r="F133" s="10">
        <f t="shared" si="15"/>
        <v>75</v>
      </c>
      <c r="G133" s="11">
        <v>300</v>
      </c>
      <c r="H133" s="10" t="s">
        <v>194</v>
      </c>
      <c r="I133" s="57" t="s">
        <v>39</v>
      </c>
      <c r="J133" s="57"/>
      <c r="K133" s="57"/>
      <c r="L133" s="3">
        <f t="shared" ref="L133:L140" si="17">L$120</f>
        <v>581.70000000000005</v>
      </c>
      <c r="M133" s="12">
        <f t="shared" si="16"/>
        <v>174510</v>
      </c>
    </row>
    <row r="134" spans="1:13" x14ac:dyDescent="0.25">
      <c r="A134" s="10" t="s">
        <v>213</v>
      </c>
      <c r="B134" s="10" t="s">
        <v>209</v>
      </c>
      <c r="C134" s="1" t="s">
        <v>214</v>
      </c>
      <c r="D134" s="1" t="s">
        <v>215</v>
      </c>
      <c r="E134" s="10" t="s">
        <v>193</v>
      </c>
      <c r="F134" s="10">
        <f t="shared" si="15"/>
        <v>75</v>
      </c>
      <c r="G134" s="11">
        <v>300</v>
      </c>
      <c r="H134" s="10" t="s">
        <v>194</v>
      </c>
      <c r="I134" s="57" t="s">
        <v>39</v>
      </c>
      <c r="J134" s="57"/>
      <c r="K134" s="57"/>
      <c r="L134" s="3">
        <f t="shared" si="17"/>
        <v>581.70000000000005</v>
      </c>
      <c r="M134" s="12">
        <f t="shared" si="16"/>
        <v>174510</v>
      </c>
    </row>
    <row r="135" spans="1:13" x14ac:dyDescent="0.25">
      <c r="A135" s="10" t="s">
        <v>216</v>
      </c>
      <c r="B135" s="10" t="s">
        <v>209</v>
      </c>
      <c r="C135" s="1" t="s">
        <v>217</v>
      </c>
      <c r="D135" s="1" t="s">
        <v>218</v>
      </c>
      <c r="E135" s="10" t="s">
        <v>193</v>
      </c>
      <c r="F135" s="10">
        <f t="shared" si="15"/>
        <v>75</v>
      </c>
      <c r="G135" s="11">
        <v>300</v>
      </c>
      <c r="H135" s="10" t="s">
        <v>194</v>
      </c>
      <c r="I135" s="57" t="s">
        <v>39</v>
      </c>
      <c r="J135" s="57"/>
      <c r="K135" s="57"/>
      <c r="L135" s="3">
        <f t="shared" si="17"/>
        <v>581.70000000000005</v>
      </c>
      <c r="M135" s="12">
        <f t="shared" si="16"/>
        <v>174510</v>
      </c>
    </row>
    <row r="136" spans="1:13" x14ac:dyDescent="0.25">
      <c r="A136" s="10" t="s">
        <v>219</v>
      </c>
      <c r="B136" s="10" t="s">
        <v>209</v>
      </c>
      <c r="C136" s="1" t="s">
        <v>220</v>
      </c>
      <c r="D136" s="1" t="s">
        <v>221</v>
      </c>
      <c r="E136" s="10" t="s">
        <v>193</v>
      </c>
      <c r="F136" s="10">
        <f t="shared" si="15"/>
        <v>75</v>
      </c>
      <c r="G136" s="11">
        <v>300</v>
      </c>
      <c r="H136" s="10" t="s">
        <v>194</v>
      </c>
      <c r="I136" s="57" t="s">
        <v>39</v>
      </c>
      <c r="J136" s="57"/>
      <c r="K136" s="57"/>
      <c r="L136" s="3">
        <f t="shared" si="17"/>
        <v>581.70000000000005</v>
      </c>
      <c r="M136" s="12">
        <f t="shared" si="16"/>
        <v>174510</v>
      </c>
    </row>
    <row r="137" spans="1:13" x14ac:dyDescent="0.25">
      <c r="A137" s="10" t="s">
        <v>222</v>
      </c>
      <c r="B137" s="10" t="s">
        <v>209</v>
      </c>
      <c r="C137" s="1" t="s">
        <v>223</v>
      </c>
      <c r="D137" s="1" t="s">
        <v>224</v>
      </c>
      <c r="E137" s="10" t="s">
        <v>193</v>
      </c>
      <c r="F137" s="10">
        <f t="shared" si="15"/>
        <v>75</v>
      </c>
      <c r="G137" s="11">
        <v>300</v>
      </c>
      <c r="H137" s="10" t="s">
        <v>194</v>
      </c>
      <c r="I137" s="57" t="s">
        <v>39</v>
      </c>
      <c r="J137" s="57"/>
      <c r="K137" s="57"/>
      <c r="L137" s="3">
        <f t="shared" si="17"/>
        <v>581.70000000000005</v>
      </c>
      <c r="M137" s="12">
        <f t="shared" si="16"/>
        <v>174510</v>
      </c>
    </row>
    <row r="138" spans="1:13" x14ac:dyDescent="0.25">
      <c r="A138" s="10" t="s">
        <v>225</v>
      </c>
      <c r="B138" s="10" t="s">
        <v>209</v>
      </c>
      <c r="C138" s="1" t="s">
        <v>226</v>
      </c>
      <c r="D138" s="1" t="s">
        <v>227</v>
      </c>
      <c r="E138" s="10" t="s">
        <v>193</v>
      </c>
      <c r="F138" s="10">
        <f t="shared" si="15"/>
        <v>75</v>
      </c>
      <c r="G138" s="11">
        <v>300</v>
      </c>
      <c r="H138" s="10" t="s">
        <v>194</v>
      </c>
      <c r="I138" s="57" t="s">
        <v>39</v>
      </c>
      <c r="J138" s="57"/>
      <c r="K138" s="57"/>
      <c r="L138" s="3">
        <f t="shared" si="17"/>
        <v>581.70000000000005</v>
      </c>
      <c r="M138" s="12">
        <f t="shared" si="16"/>
        <v>174510</v>
      </c>
    </row>
    <row r="139" spans="1:13" x14ac:dyDescent="0.25">
      <c r="A139" s="10" t="s">
        <v>228</v>
      </c>
      <c r="B139" s="10" t="s">
        <v>209</v>
      </c>
      <c r="C139" s="1" t="s">
        <v>229</v>
      </c>
      <c r="D139" s="1" t="s">
        <v>230</v>
      </c>
      <c r="E139" s="10" t="s">
        <v>193</v>
      </c>
      <c r="F139" s="10">
        <f t="shared" si="15"/>
        <v>75</v>
      </c>
      <c r="G139" s="11">
        <v>300</v>
      </c>
      <c r="H139" s="10" t="s">
        <v>194</v>
      </c>
      <c r="I139" s="57" t="s">
        <v>39</v>
      </c>
      <c r="J139" s="57"/>
      <c r="K139" s="57"/>
      <c r="L139" s="3">
        <f t="shared" si="17"/>
        <v>581.70000000000005</v>
      </c>
      <c r="M139" s="12">
        <f t="shared" si="16"/>
        <v>174510</v>
      </c>
    </row>
    <row r="140" spans="1:13" x14ac:dyDescent="0.25">
      <c r="A140" s="10" t="s">
        <v>231</v>
      </c>
      <c r="B140" s="10" t="s">
        <v>209</v>
      </c>
      <c r="C140" s="1" t="s">
        <v>232</v>
      </c>
      <c r="D140" s="1" t="s">
        <v>233</v>
      </c>
      <c r="E140" s="10" t="s">
        <v>193</v>
      </c>
      <c r="F140" s="10">
        <f t="shared" si="15"/>
        <v>75</v>
      </c>
      <c r="G140" s="11">
        <v>300</v>
      </c>
      <c r="H140" s="10" t="s">
        <v>194</v>
      </c>
      <c r="I140" s="57" t="s">
        <v>39</v>
      </c>
      <c r="J140" s="57"/>
      <c r="K140" s="57"/>
      <c r="L140" s="3">
        <f t="shared" si="17"/>
        <v>581.70000000000005</v>
      </c>
      <c r="M140" s="12">
        <f t="shared" si="16"/>
        <v>174510</v>
      </c>
    </row>
    <row r="141" spans="1:13" x14ac:dyDescent="0.2">
      <c r="A141" s="58" t="s">
        <v>309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46"/>
      <c r="M141" s="43">
        <f>SUM(M132:M140)</f>
        <v>1570590</v>
      </c>
    </row>
    <row r="142" spans="1:13" x14ac:dyDescent="0.25">
      <c r="A142" s="59" t="s">
        <v>243</v>
      </c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</row>
    <row r="143" spans="1:13" ht="25.5" x14ac:dyDescent="0.25">
      <c r="A143" s="20" t="s">
        <v>0</v>
      </c>
      <c r="B143" s="20" t="s">
        <v>13</v>
      </c>
      <c r="C143" s="20" t="s">
        <v>14</v>
      </c>
      <c r="D143" s="20" t="s">
        <v>15</v>
      </c>
      <c r="E143" s="20" t="s">
        <v>16</v>
      </c>
      <c r="F143" s="4" t="s">
        <v>314</v>
      </c>
      <c r="G143" s="4" t="s">
        <v>315</v>
      </c>
      <c r="H143" s="5" t="s">
        <v>17</v>
      </c>
      <c r="I143" s="83" t="s">
        <v>18</v>
      </c>
      <c r="J143" s="83"/>
      <c r="K143" s="6" t="s">
        <v>19</v>
      </c>
      <c r="L143" s="7" t="s">
        <v>20</v>
      </c>
      <c r="M143" s="7" t="s">
        <v>21</v>
      </c>
    </row>
    <row r="144" spans="1:13" x14ac:dyDescent="0.25">
      <c r="A144" s="60">
        <v>8</v>
      </c>
      <c r="B144" s="63" t="s">
        <v>234</v>
      </c>
      <c r="C144" s="64"/>
      <c r="D144" s="64"/>
      <c r="E144" s="64"/>
      <c r="F144" s="64"/>
      <c r="G144" s="64"/>
      <c r="H144" s="65"/>
      <c r="I144" s="42" t="s">
        <v>235</v>
      </c>
      <c r="J144" s="8" t="s">
        <v>236</v>
      </c>
      <c r="K144" s="9">
        <v>15</v>
      </c>
      <c r="L144" s="72">
        <f>ROUND(SUM(K144:K155),2)</f>
        <v>179.98</v>
      </c>
      <c r="M144" s="73"/>
    </row>
    <row r="145" spans="1:13" ht="25.5" x14ac:dyDescent="0.25">
      <c r="A145" s="61"/>
      <c r="B145" s="66"/>
      <c r="C145" s="67"/>
      <c r="D145" s="67"/>
      <c r="E145" s="67"/>
      <c r="F145" s="67"/>
      <c r="G145" s="67"/>
      <c r="H145" s="68"/>
      <c r="I145" s="42" t="s">
        <v>237</v>
      </c>
      <c r="J145" s="8" t="s">
        <v>238</v>
      </c>
      <c r="K145" s="9">
        <v>1.86</v>
      </c>
      <c r="L145" s="74"/>
      <c r="M145" s="75"/>
    </row>
    <row r="146" spans="1:13" ht="25.5" x14ac:dyDescent="0.25">
      <c r="A146" s="61"/>
      <c r="B146" s="66"/>
      <c r="C146" s="67"/>
      <c r="D146" s="67"/>
      <c r="E146" s="67"/>
      <c r="F146" s="67"/>
      <c r="G146" s="67"/>
      <c r="H146" s="68"/>
      <c r="I146" s="42" t="s">
        <v>178</v>
      </c>
      <c r="J146" s="8" t="s">
        <v>239</v>
      </c>
      <c r="K146" s="9">
        <v>1.4</v>
      </c>
      <c r="L146" s="74"/>
      <c r="M146" s="75"/>
    </row>
    <row r="147" spans="1:13" x14ac:dyDescent="0.25">
      <c r="A147" s="61"/>
      <c r="B147" s="66"/>
      <c r="C147" s="67"/>
      <c r="D147" s="67"/>
      <c r="E147" s="67"/>
      <c r="F147" s="67"/>
      <c r="G147" s="67"/>
      <c r="H147" s="68"/>
      <c r="I147" s="42" t="s">
        <v>174</v>
      </c>
      <c r="J147" s="8" t="s">
        <v>175</v>
      </c>
      <c r="K147" s="9">
        <v>0.61</v>
      </c>
      <c r="L147" s="74"/>
      <c r="M147" s="75"/>
    </row>
    <row r="148" spans="1:13" x14ac:dyDescent="0.25">
      <c r="A148" s="61"/>
      <c r="B148" s="66"/>
      <c r="C148" s="67"/>
      <c r="D148" s="67"/>
      <c r="E148" s="67"/>
      <c r="F148" s="67"/>
      <c r="G148" s="67"/>
      <c r="H148" s="68"/>
      <c r="I148" s="42" t="s">
        <v>176</v>
      </c>
      <c r="J148" s="8" t="s">
        <v>177</v>
      </c>
      <c r="K148" s="9">
        <f>5.39/400</f>
        <v>1.3474999999999999E-2</v>
      </c>
      <c r="L148" s="74"/>
      <c r="M148" s="75"/>
    </row>
    <row r="149" spans="1:13" ht="25.5" x14ac:dyDescent="0.25">
      <c r="A149" s="61"/>
      <c r="B149" s="66"/>
      <c r="C149" s="67"/>
      <c r="D149" s="67"/>
      <c r="E149" s="67"/>
      <c r="F149" s="67"/>
      <c r="G149" s="67"/>
      <c r="H149" s="68"/>
      <c r="I149" s="42" t="s">
        <v>240</v>
      </c>
      <c r="J149" s="8" t="s">
        <v>241</v>
      </c>
      <c r="K149" s="9">
        <v>2.14</v>
      </c>
      <c r="L149" s="74"/>
      <c r="M149" s="75"/>
    </row>
    <row r="150" spans="1:13" ht="25.5" x14ac:dyDescent="0.25">
      <c r="A150" s="61"/>
      <c r="B150" s="66"/>
      <c r="C150" s="67"/>
      <c r="D150" s="67"/>
      <c r="E150" s="67"/>
      <c r="F150" s="67"/>
      <c r="G150" s="67"/>
      <c r="H150" s="68"/>
      <c r="I150" s="42" t="s">
        <v>182</v>
      </c>
      <c r="J150" s="8" t="s">
        <v>183</v>
      </c>
      <c r="K150" s="9">
        <v>0.68</v>
      </c>
      <c r="L150" s="74"/>
      <c r="M150" s="75"/>
    </row>
    <row r="151" spans="1:13" ht="25.5" x14ac:dyDescent="0.25">
      <c r="A151" s="61"/>
      <c r="B151" s="66"/>
      <c r="C151" s="67"/>
      <c r="D151" s="67"/>
      <c r="E151" s="67"/>
      <c r="F151" s="67"/>
      <c r="G151" s="67"/>
      <c r="H151" s="68"/>
      <c r="I151" s="42" t="s">
        <v>184</v>
      </c>
      <c r="J151" s="8" t="s">
        <v>185</v>
      </c>
      <c r="K151" s="9">
        <v>0.5</v>
      </c>
      <c r="L151" s="74"/>
      <c r="M151" s="75"/>
    </row>
    <row r="152" spans="1:13" ht="25.5" x14ac:dyDescent="0.25">
      <c r="A152" s="61"/>
      <c r="B152" s="66"/>
      <c r="C152" s="67"/>
      <c r="D152" s="67"/>
      <c r="E152" s="67"/>
      <c r="F152" s="67"/>
      <c r="G152" s="67"/>
      <c r="H152" s="68"/>
      <c r="I152" s="42" t="s">
        <v>186</v>
      </c>
      <c r="J152" s="8" t="s">
        <v>187</v>
      </c>
      <c r="K152" s="9">
        <f>202.7/100</f>
        <v>2.0269999999999997</v>
      </c>
      <c r="L152" s="74"/>
      <c r="M152" s="75"/>
    </row>
    <row r="153" spans="1:13" x14ac:dyDescent="0.25">
      <c r="A153" s="61"/>
      <c r="B153" s="66"/>
      <c r="C153" s="67"/>
      <c r="D153" s="67"/>
      <c r="E153" s="67"/>
      <c r="F153" s="67"/>
      <c r="G153" s="67"/>
      <c r="H153" s="68"/>
      <c r="I153" s="42" t="s">
        <v>206</v>
      </c>
      <c r="J153" s="8" t="s">
        <v>207</v>
      </c>
      <c r="K153" s="9">
        <v>63.23</v>
      </c>
      <c r="L153" s="74"/>
      <c r="M153" s="75"/>
    </row>
    <row r="154" spans="1:13" ht="38.25" x14ac:dyDescent="0.25">
      <c r="A154" s="61"/>
      <c r="B154" s="66"/>
      <c r="C154" s="67"/>
      <c r="D154" s="67"/>
      <c r="E154" s="67"/>
      <c r="F154" s="67"/>
      <c r="G154" s="67"/>
      <c r="H154" s="68"/>
      <c r="I154" s="42" t="s">
        <v>29</v>
      </c>
      <c r="J154" s="8" t="s">
        <v>291</v>
      </c>
      <c r="K154" s="9">
        <f>(24.75*0.05)*48</f>
        <v>59.400000000000006</v>
      </c>
      <c r="L154" s="74"/>
      <c r="M154" s="75"/>
    </row>
    <row r="155" spans="1:13" ht="25.5" x14ac:dyDescent="0.25">
      <c r="A155" s="62"/>
      <c r="B155" s="69"/>
      <c r="C155" s="70"/>
      <c r="D155" s="70"/>
      <c r="E155" s="70"/>
      <c r="F155" s="70"/>
      <c r="G155" s="70"/>
      <c r="H155" s="71"/>
      <c r="I155" s="42" t="s">
        <v>188</v>
      </c>
      <c r="J155" s="8" t="s">
        <v>300</v>
      </c>
      <c r="K155" s="9">
        <f>0.69*48</f>
        <v>33.119999999999997</v>
      </c>
      <c r="L155" s="76"/>
      <c r="M155" s="77"/>
    </row>
    <row r="156" spans="1:13" x14ac:dyDescent="0.25">
      <c r="A156" s="10" t="s">
        <v>242</v>
      </c>
      <c r="B156" s="1" t="s">
        <v>243</v>
      </c>
      <c r="C156" s="1" t="s">
        <v>244</v>
      </c>
      <c r="D156" s="1" t="s">
        <v>245</v>
      </c>
      <c r="E156" s="10" t="s">
        <v>246</v>
      </c>
      <c r="F156" s="10">
        <v>63</v>
      </c>
      <c r="G156" s="11">
        <v>250</v>
      </c>
      <c r="H156" s="10" t="s">
        <v>194</v>
      </c>
      <c r="I156" s="57" t="s">
        <v>39</v>
      </c>
      <c r="J156" s="57"/>
      <c r="K156" s="57"/>
      <c r="L156" s="3">
        <f>L$144</f>
        <v>179.98</v>
      </c>
      <c r="M156" s="12">
        <f t="shared" ref="M156:M170" si="18">G156*L156</f>
        <v>44995</v>
      </c>
    </row>
    <row r="157" spans="1:13" x14ac:dyDescent="0.25">
      <c r="A157" s="10" t="s">
        <v>247</v>
      </c>
      <c r="B157" s="1" t="s">
        <v>243</v>
      </c>
      <c r="C157" s="1" t="s">
        <v>248</v>
      </c>
      <c r="D157" s="1" t="s">
        <v>249</v>
      </c>
      <c r="E157" s="10" t="s">
        <v>246</v>
      </c>
      <c r="F157" s="10">
        <v>63</v>
      </c>
      <c r="G157" s="11">
        <v>250</v>
      </c>
      <c r="H157" s="10" t="s">
        <v>194</v>
      </c>
      <c r="I157" s="57" t="s">
        <v>39</v>
      </c>
      <c r="J157" s="57"/>
      <c r="K157" s="57"/>
      <c r="L157" s="3">
        <f t="shared" ref="L157:L170" si="19">L$144</f>
        <v>179.98</v>
      </c>
      <c r="M157" s="12">
        <f t="shared" si="18"/>
        <v>44995</v>
      </c>
    </row>
    <row r="158" spans="1:13" x14ac:dyDescent="0.25">
      <c r="A158" s="10" t="s">
        <v>250</v>
      </c>
      <c r="B158" s="1" t="s">
        <v>243</v>
      </c>
      <c r="C158" s="1" t="s">
        <v>251</v>
      </c>
      <c r="D158" s="1" t="s">
        <v>252</v>
      </c>
      <c r="E158" s="10" t="s">
        <v>246</v>
      </c>
      <c r="F158" s="10">
        <v>63</v>
      </c>
      <c r="G158" s="11">
        <v>250</v>
      </c>
      <c r="H158" s="10" t="s">
        <v>194</v>
      </c>
      <c r="I158" s="57" t="s">
        <v>39</v>
      </c>
      <c r="J158" s="57"/>
      <c r="K158" s="57"/>
      <c r="L158" s="3">
        <f t="shared" si="19"/>
        <v>179.98</v>
      </c>
      <c r="M158" s="12">
        <f t="shared" si="18"/>
        <v>44995</v>
      </c>
    </row>
    <row r="159" spans="1:13" x14ac:dyDescent="0.25">
      <c r="A159" s="10" t="s">
        <v>253</v>
      </c>
      <c r="B159" s="1" t="s">
        <v>243</v>
      </c>
      <c r="C159" s="1" t="s">
        <v>254</v>
      </c>
      <c r="D159" s="1" t="s">
        <v>255</v>
      </c>
      <c r="E159" s="10" t="s">
        <v>246</v>
      </c>
      <c r="F159" s="10">
        <v>63</v>
      </c>
      <c r="G159" s="11">
        <v>250</v>
      </c>
      <c r="H159" s="10" t="s">
        <v>194</v>
      </c>
      <c r="I159" s="57" t="s">
        <v>39</v>
      </c>
      <c r="J159" s="57"/>
      <c r="K159" s="57"/>
      <c r="L159" s="3">
        <f t="shared" si="19"/>
        <v>179.98</v>
      </c>
      <c r="M159" s="12">
        <f t="shared" si="18"/>
        <v>44995</v>
      </c>
    </row>
    <row r="160" spans="1:13" x14ac:dyDescent="0.25">
      <c r="A160" s="10" t="s">
        <v>256</v>
      </c>
      <c r="B160" s="1" t="s">
        <v>243</v>
      </c>
      <c r="C160" s="1" t="s">
        <v>111</v>
      </c>
      <c r="D160" s="1" t="s">
        <v>112</v>
      </c>
      <c r="E160" s="10" t="s">
        <v>246</v>
      </c>
      <c r="F160" s="10">
        <v>63</v>
      </c>
      <c r="G160" s="11">
        <v>250</v>
      </c>
      <c r="H160" s="10" t="s">
        <v>194</v>
      </c>
      <c r="I160" s="57" t="s">
        <v>39</v>
      </c>
      <c r="J160" s="57"/>
      <c r="K160" s="57"/>
      <c r="L160" s="3">
        <f t="shared" si="19"/>
        <v>179.98</v>
      </c>
      <c r="M160" s="12">
        <f t="shared" si="18"/>
        <v>44995</v>
      </c>
    </row>
    <row r="161" spans="1:15" x14ac:dyDescent="0.25">
      <c r="A161" s="10" t="s">
        <v>257</v>
      </c>
      <c r="B161" s="1" t="s">
        <v>243</v>
      </c>
      <c r="C161" s="1" t="s">
        <v>258</v>
      </c>
      <c r="D161" s="1" t="s">
        <v>259</v>
      </c>
      <c r="E161" s="10" t="s">
        <v>246</v>
      </c>
      <c r="F161" s="10">
        <v>63</v>
      </c>
      <c r="G161" s="11">
        <v>250</v>
      </c>
      <c r="H161" s="10" t="s">
        <v>194</v>
      </c>
      <c r="I161" s="57" t="s">
        <v>39</v>
      </c>
      <c r="J161" s="57"/>
      <c r="K161" s="57"/>
      <c r="L161" s="3">
        <f t="shared" si="19"/>
        <v>179.98</v>
      </c>
      <c r="M161" s="12">
        <f t="shared" si="18"/>
        <v>44995</v>
      </c>
    </row>
    <row r="162" spans="1:15" x14ac:dyDescent="0.25">
      <c r="A162" s="10" t="s">
        <v>260</v>
      </c>
      <c r="B162" s="1" t="s">
        <v>243</v>
      </c>
      <c r="C162" s="1" t="s">
        <v>261</v>
      </c>
      <c r="D162" s="1" t="s">
        <v>262</v>
      </c>
      <c r="E162" s="10" t="s">
        <v>246</v>
      </c>
      <c r="F162" s="10">
        <v>63</v>
      </c>
      <c r="G162" s="11">
        <v>250</v>
      </c>
      <c r="H162" s="10" t="s">
        <v>194</v>
      </c>
      <c r="I162" s="57" t="s">
        <v>39</v>
      </c>
      <c r="J162" s="57"/>
      <c r="K162" s="57"/>
      <c r="L162" s="3">
        <f t="shared" si="19"/>
        <v>179.98</v>
      </c>
      <c r="M162" s="12">
        <f t="shared" si="18"/>
        <v>44995</v>
      </c>
    </row>
    <row r="163" spans="1:15" x14ac:dyDescent="0.25">
      <c r="A163" s="10" t="s">
        <v>263</v>
      </c>
      <c r="B163" s="1" t="s">
        <v>243</v>
      </c>
      <c r="C163" s="1" t="s">
        <v>264</v>
      </c>
      <c r="D163" s="1" t="s">
        <v>265</v>
      </c>
      <c r="E163" s="10" t="s">
        <v>246</v>
      </c>
      <c r="F163" s="10">
        <v>63</v>
      </c>
      <c r="G163" s="11">
        <v>250</v>
      </c>
      <c r="H163" s="10" t="s">
        <v>194</v>
      </c>
      <c r="I163" s="57" t="s">
        <v>39</v>
      </c>
      <c r="J163" s="57"/>
      <c r="K163" s="57"/>
      <c r="L163" s="3">
        <f t="shared" si="19"/>
        <v>179.98</v>
      </c>
      <c r="M163" s="12">
        <f t="shared" si="18"/>
        <v>44995</v>
      </c>
    </row>
    <row r="164" spans="1:15" x14ac:dyDescent="0.25">
      <c r="A164" s="10" t="s">
        <v>266</v>
      </c>
      <c r="B164" s="1" t="s">
        <v>243</v>
      </c>
      <c r="C164" s="1" t="s">
        <v>267</v>
      </c>
      <c r="D164" s="1" t="s">
        <v>268</v>
      </c>
      <c r="E164" s="10" t="s">
        <v>246</v>
      </c>
      <c r="F164" s="10">
        <v>63</v>
      </c>
      <c r="G164" s="11">
        <v>250</v>
      </c>
      <c r="H164" s="10" t="s">
        <v>194</v>
      </c>
      <c r="I164" s="57" t="s">
        <v>39</v>
      </c>
      <c r="J164" s="57"/>
      <c r="K164" s="57"/>
      <c r="L164" s="3">
        <f t="shared" si="19"/>
        <v>179.98</v>
      </c>
      <c r="M164" s="12">
        <f t="shared" si="18"/>
        <v>44995</v>
      </c>
    </row>
    <row r="165" spans="1:15" x14ac:dyDescent="0.25">
      <c r="A165" s="10" t="s">
        <v>269</v>
      </c>
      <c r="B165" s="1" t="s">
        <v>243</v>
      </c>
      <c r="C165" s="1" t="s">
        <v>270</v>
      </c>
      <c r="D165" s="1" t="s">
        <v>271</v>
      </c>
      <c r="E165" s="10" t="s">
        <v>246</v>
      </c>
      <c r="F165" s="10">
        <v>63</v>
      </c>
      <c r="G165" s="11">
        <v>250</v>
      </c>
      <c r="H165" s="10" t="s">
        <v>194</v>
      </c>
      <c r="I165" s="57" t="s">
        <v>39</v>
      </c>
      <c r="J165" s="57"/>
      <c r="K165" s="57"/>
      <c r="L165" s="3">
        <f t="shared" si="19"/>
        <v>179.98</v>
      </c>
      <c r="M165" s="12">
        <f t="shared" si="18"/>
        <v>44995</v>
      </c>
    </row>
    <row r="166" spans="1:15" x14ac:dyDescent="0.25">
      <c r="A166" s="10" t="s">
        <v>272</v>
      </c>
      <c r="B166" s="1" t="s">
        <v>243</v>
      </c>
      <c r="C166" s="1" t="s">
        <v>273</v>
      </c>
      <c r="D166" s="1" t="s">
        <v>274</v>
      </c>
      <c r="E166" s="10" t="s">
        <v>246</v>
      </c>
      <c r="F166" s="10">
        <v>63</v>
      </c>
      <c r="G166" s="11">
        <v>250</v>
      </c>
      <c r="H166" s="10" t="s">
        <v>194</v>
      </c>
      <c r="I166" s="57" t="s">
        <v>39</v>
      </c>
      <c r="J166" s="57"/>
      <c r="K166" s="57"/>
      <c r="L166" s="3">
        <f t="shared" si="19"/>
        <v>179.98</v>
      </c>
      <c r="M166" s="12">
        <f t="shared" si="18"/>
        <v>44995</v>
      </c>
    </row>
    <row r="167" spans="1:15" x14ac:dyDescent="0.25">
      <c r="A167" s="10" t="s">
        <v>275</v>
      </c>
      <c r="B167" s="1" t="s">
        <v>243</v>
      </c>
      <c r="C167" s="1" t="s">
        <v>276</v>
      </c>
      <c r="D167" s="1" t="s">
        <v>277</v>
      </c>
      <c r="E167" s="10" t="s">
        <v>246</v>
      </c>
      <c r="F167" s="10">
        <v>63</v>
      </c>
      <c r="G167" s="11">
        <v>250</v>
      </c>
      <c r="H167" s="10" t="s">
        <v>194</v>
      </c>
      <c r="I167" s="57" t="s">
        <v>39</v>
      </c>
      <c r="J167" s="57"/>
      <c r="K167" s="57"/>
      <c r="L167" s="3">
        <f t="shared" si="19"/>
        <v>179.98</v>
      </c>
      <c r="M167" s="12">
        <f t="shared" si="18"/>
        <v>44995</v>
      </c>
    </row>
    <row r="168" spans="1:15" x14ac:dyDescent="0.25">
      <c r="A168" s="10" t="s">
        <v>278</v>
      </c>
      <c r="B168" s="1" t="s">
        <v>243</v>
      </c>
      <c r="C168" s="1" t="s">
        <v>279</v>
      </c>
      <c r="D168" s="1" t="s">
        <v>280</v>
      </c>
      <c r="E168" s="10" t="s">
        <v>246</v>
      </c>
      <c r="F168" s="10">
        <v>63</v>
      </c>
      <c r="G168" s="11">
        <v>250</v>
      </c>
      <c r="H168" s="10" t="s">
        <v>194</v>
      </c>
      <c r="I168" s="57" t="s">
        <v>39</v>
      </c>
      <c r="J168" s="57"/>
      <c r="K168" s="57"/>
      <c r="L168" s="3">
        <f t="shared" si="19"/>
        <v>179.98</v>
      </c>
      <c r="M168" s="12">
        <f t="shared" si="18"/>
        <v>44995</v>
      </c>
    </row>
    <row r="169" spans="1:15" x14ac:dyDescent="0.25">
      <c r="A169" s="10" t="s">
        <v>281</v>
      </c>
      <c r="B169" s="1" t="s">
        <v>243</v>
      </c>
      <c r="C169" s="1" t="s">
        <v>282</v>
      </c>
      <c r="D169" s="1" t="s">
        <v>283</v>
      </c>
      <c r="E169" s="10" t="s">
        <v>246</v>
      </c>
      <c r="F169" s="10">
        <v>63</v>
      </c>
      <c r="G169" s="11">
        <v>250</v>
      </c>
      <c r="H169" s="10" t="s">
        <v>194</v>
      </c>
      <c r="I169" s="57" t="s">
        <v>39</v>
      </c>
      <c r="J169" s="57"/>
      <c r="K169" s="57"/>
      <c r="L169" s="3">
        <f t="shared" si="19"/>
        <v>179.98</v>
      </c>
      <c r="M169" s="12">
        <f t="shared" si="18"/>
        <v>44995</v>
      </c>
    </row>
    <row r="170" spans="1:15" x14ac:dyDescent="0.25">
      <c r="A170" s="10" t="s">
        <v>284</v>
      </c>
      <c r="B170" s="1" t="s">
        <v>243</v>
      </c>
      <c r="C170" s="1" t="s">
        <v>285</v>
      </c>
      <c r="D170" s="1" t="s">
        <v>286</v>
      </c>
      <c r="E170" s="10" t="s">
        <v>246</v>
      </c>
      <c r="F170" s="10">
        <v>63</v>
      </c>
      <c r="G170" s="11">
        <v>250</v>
      </c>
      <c r="H170" s="10" t="s">
        <v>194</v>
      </c>
      <c r="I170" s="57" t="s">
        <v>39</v>
      </c>
      <c r="J170" s="57"/>
      <c r="K170" s="57"/>
      <c r="L170" s="3">
        <f t="shared" si="19"/>
        <v>179.98</v>
      </c>
      <c r="M170" s="12">
        <f t="shared" si="18"/>
        <v>44995</v>
      </c>
    </row>
    <row r="171" spans="1:15" x14ac:dyDescent="0.25">
      <c r="A171" s="79" t="s">
        <v>310</v>
      </c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26">
        <f>SUM(M156:M170)</f>
        <v>674925</v>
      </c>
    </row>
    <row r="172" spans="1:15" x14ac:dyDescent="0.25">
      <c r="A172" s="80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2"/>
    </row>
    <row r="173" spans="1:15" x14ac:dyDescent="0.25">
      <c r="A173" s="78" t="s">
        <v>311</v>
      </c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56">
        <f>SUM(M171,M141,M117,M98,M67,M32)</f>
        <v>6100471</v>
      </c>
      <c r="M173" s="56"/>
    </row>
    <row r="174" spans="1:15" x14ac:dyDescent="0.25">
      <c r="A174" s="55" t="s">
        <v>287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17">
        <v>0.2</v>
      </c>
      <c r="L174" s="56">
        <f>L173*K174</f>
        <v>1220094.2</v>
      </c>
      <c r="M174" s="56"/>
      <c r="O174" s="23"/>
    </row>
    <row r="175" spans="1:15" x14ac:dyDescent="0.25">
      <c r="A175" s="78" t="s">
        <v>312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56">
        <f>SUM(L174,L173)</f>
        <v>7320565.2000000002</v>
      </c>
      <c r="M175" s="56"/>
    </row>
    <row r="177" spans="11:14" x14ac:dyDescent="0.2">
      <c r="K177" s="49"/>
      <c r="L177" s="49"/>
      <c r="M177" s="50"/>
      <c r="N177" s="49"/>
    </row>
    <row r="178" spans="11:14" x14ac:dyDescent="0.25">
      <c r="K178" s="49"/>
      <c r="L178" s="49"/>
      <c r="M178" s="51"/>
      <c r="N178" s="49"/>
    </row>
    <row r="179" spans="11:14" x14ac:dyDescent="0.25">
      <c r="K179" s="49"/>
      <c r="L179" s="49"/>
      <c r="M179" s="49"/>
      <c r="N179" s="49"/>
    </row>
    <row r="180" spans="11:14" x14ac:dyDescent="0.25">
      <c r="K180" s="49"/>
      <c r="L180" s="94"/>
      <c r="M180" s="94"/>
      <c r="N180" s="49"/>
    </row>
    <row r="181" spans="11:14" x14ac:dyDescent="0.2">
      <c r="K181" s="52"/>
      <c r="L181" s="50"/>
      <c r="M181" s="49"/>
      <c r="N181" s="51"/>
    </row>
    <row r="182" spans="11:14" x14ac:dyDescent="0.25">
      <c r="K182" s="52"/>
      <c r="L182" s="49"/>
      <c r="M182" s="49"/>
      <c r="N182" s="51"/>
    </row>
    <row r="183" spans="11:14" x14ac:dyDescent="0.25">
      <c r="K183" s="49"/>
      <c r="L183" s="49"/>
      <c r="M183" s="49"/>
      <c r="N183" s="51"/>
    </row>
    <row r="184" spans="11:14" x14ac:dyDescent="0.25">
      <c r="K184" s="49"/>
      <c r="L184" s="49"/>
      <c r="M184" s="49"/>
      <c r="N184" s="49"/>
    </row>
    <row r="185" spans="11:14" x14ac:dyDescent="0.25">
      <c r="K185" s="49"/>
      <c r="L185" s="49"/>
      <c r="M185" s="49"/>
      <c r="N185" s="49"/>
    </row>
  </sheetData>
  <mergeCells count="118">
    <mergeCell ref="L180:M180"/>
    <mergeCell ref="A4:M4"/>
    <mergeCell ref="I19:K19"/>
    <mergeCell ref="I20:K20"/>
    <mergeCell ref="I21:K21"/>
    <mergeCell ref="I22:K22"/>
    <mergeCell ref="I23:K23"/>
    <mergeCell ref="I24:K24"/>
    <mergeCell ref="I9:J9"/>
    <mergeCell ref="A8:M8"/>
    <mergeCell ref="A10:A17"/>
    <mergeCell ref="B10:H17"/>
    <mergeCell ref="L10:M17"/>
    <mergeCell ref="I18:K18"/>
    <mergeCell ref="I31:K31"/>
    <mergeCell ref="A32:L32"/>
    <mergeCell ref="A33:M33"/>
    <mergeCell ref="A35:A44"/>
    <mergeCell ref="B35:H44"/>
    <mergeCell ref="L35:M44"/>
    <mergeCell ref="I25:K25"/>
    <mergeCell ref="I26:K26"/>
    <mergeCell ref="I27:K27"/>
    <mergeCell ref="I28:K28"/>
    <mergeCell ref="I29:K29"/>
    <mergeCell ref="I30:K30"/>
    <mergeCell ref="I34:J34"/>
    <mergeCell ref="I45:K45"/>
    <mergeCell ref="A46:A55"/>
    <mergeCell ref="B46:H55"/>
    <mergeCell ref="L46:M55"/>
    <mergeCell ref="I56:K56"/>
    <mergeCell ref="A57:A65"/>
    <mergeCell ref="B57:H65"/>
    <mergeCell ref="L57:M65"/>
    <mergeCell ref="I69:J69"/>
    <mergeCell ref="I78:K78"/>
    <mergeCell ref="I79:K79"/>
    <mergeCell ref="I80:K80"/>
    <mergeCell ref="I81:K81"/>
    <mergeCell ref="I82:K82"/>
    <mergeCell ref="I83:K83"/>
    <mergeCell ref="I66:K66"/>
    <mergeCell ref="A67:L67"/>
    <mergeCell ref="A68:M68"/>
    <mergeCell ref="A70:A77"/>
    <mergeCell ref="B70:H77"/>
    <mergeCell ref="L70:M77"/>
    <mergeCell ref="I90:K90"/>
    <mergeCell ref="I91:K91"/>
    <mergeCell ref="I92:K92"/>
    <mergeCell ref="I93:K93"/>
    <mergeCell ref="I94:K94"/>
    <mergeCell ref="I95:K95"/>
    <mergeCell ref="I100:J100"/>
    <mergeCell ref="I84:K84"/>
    <mergeCell ref="I85:K85"/>
    <mergeCell ref="I86:K86"/>
    <mergeCell ref="I87:K87"/>
    <mergeCell ref="I88:K88"/>
    <mergeCell ref="I89:K89"/>
    <mergeCell ref="I112:K112"/>
    <mergeCell ref="I113:K113"/>
    <mergeCell ref="I114:K114"/>
    <mergeCell ref="I115:K115"/>
    <mergeCell ref="I116:K116"/>
    <mergeCell ref="A117:L117"/>
    <mergeCell ref="I119:J119"/>
    <mergeCell ref="I96:K96"/>
    <mergeCell ref="I97:K97"/>
    <mergeCell ref="A98:L98"/>
    <mergeCell ref="A99:M99"/>
    <mergeCell ref="A101:A111"/>
    <mergeCell ref="B101:H111"/>
    <mergeCell ref="L101:M111"/>
    <mergeCell ref="I135:K135"/>
    <mergeCell ref="I136:K136"/>
    <mergeCell ref="I137:K137"/>
    <mergeCell ref="I138:K138"/>
    <mergeCell ref="I143:J143"/>
    <mergeCell ref="A118:M118"/>
    <mergeCell ref="A120:A131"/>
    <mergeCell ref="B120:H131"/>
    <mergeCell ref="L120:M131"/>
    <mergeCell ref="I132:K132"/>
    <mergeCell ref="A175:K175"/>
    <mergeCell ref="L175:M175"/>
    <mergeCell ref="I168:K168"/>
    <mergeCell ref="I169:K169"/>
    <mergeCell ref="I170:K170"/>
    <mergeCell ref="A171:L171"/>
    <mergeCell ref="A172:M172"/>
    <mergeCell ref="A173:K173"/>
    <mergeCell ref="L173:M173"/>
    <mergeCell ref="A5:M5"/>
    <mergeCell ref="A174:J174"/>
    <mergeCell ref="L174:M174"/>
    <mergeCell ref="I162:K162"/>
    <mergeCell ref="I163:K163"/>
    <mergeCell ref="I164:K164"/>
    <mergeCell ref="I165:K165"/>
    <mergeCell ref="I166:K166"/>
    <mergeCell ref="I167:K167"/>
    <mergeCell ref="I156:K156"/>
    <mergeCell ref="I157:K157"/>
    <mergeCell ref="I158:K158"/>
    <mergeCell ref="I159:K159"/>
    <mergeCell ref="I160:K160"/>
    <mergeCell ref="I161:K161"/>
    <mergeCell ref="I139:K139"/>
    <mergeCell ref="I140:K140"/>
    <mergeCell ref="A141:K141"/>
    <mergeCell ref="A142:M142"/>
    <mergeCell ref="A144:A155"/>
    <mergeCell ref="B144:H155"/>
    <mergeCell ref="L144:M155"/>
    <mergeCell ref="I133:K133"/>
    <mergeCell ref="I134:K134"/>
  </mergeCells>
  <printOptions horizontalCentered="1"/>
  <pageMargins left="0.78740157480314965" right="0.23622047244094491" top="0.31" bottom="0.66" header="0.2" footer="0.31496062992125984"/>
  <pageSetup paperSize="9" scale="55" fitToHeight="0" orientation="landscape" verticalDpi="300" r:id="rId1"/>
  <headerFooter>
    <oddFooter>&amp;CAvenida Visconde do Rio Branco, 11 – Ponta D’Areia – Niterói – RJ – CEP: 24020-000.
E-mail: gabinete.seconser@seconser.niteroi.rj.gov.br – Tel.: 2719-2355 / 2719-5113
http://seconser.niteroi.rj.gov.br</oddFooter>
  </headerFooter>
  <rowBreaks count="5" manualBreakCount="5">
    <brk id="32" max="16383" man="1"/>
    <brk id="67" max="16383" man="1"/>
    <brk id="98" max="16383" man="1"/>
    <brk id="117" max="16383" man="1"/>
    <brk id="14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00CF6BA877534B9E797396B847A9D3" ma:contentTypeVersion="" ma:contentTypeDescription="Crie um novo documento." ma:contentTypeScope="" ma:versionID="6f9c3660160acbaa38d7180b19e03e56">
  <xsd:schema xmlns:xsd="http://www.w3.org/2001/XMLSchema" xmlns:xs="http://www.w3.org/2001/XMLSchema" xmlns:p="http://schemas.microsoft.com/office/2006/metadata/properties" xmlns:ns2="b75025a8-b435-4fea-ac75-897760798036" targetNamespace="http://schemas.microsoft.com/office/2006/metadata/properties" ma:root="true" ma:fieldsID="332fb1d326a972071b3cf53effbd38fc" ns2:_="">
    <xsd:import namespace="b75025a8-b435-4fea-ac75-89776079803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025a8-b435-4fea-ac75-8977607980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24A126-F3D8-4ABF-83DE-454083E0D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5025a8-b435-4fea-ac75-897760798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50AC27-728C-4E15-9463-5A2FDF4DDA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792CDF-DACA-4FDC-A4F1-51AD98FA4CAB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b75025a8-b435-4fea-ac75-897760798036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GERAL PAISAGISMO</vt:lpstr>
      <vt:lpstr>'GERAL PAISAGISMO'!Area_de_impressao</vt:lpstr>
      <vt:lpstr>'GERAL PAISAGISMO'!Titulos_de_impressao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A Cecchetti</dc:creator>
  <cp:lastModifiedBy>User</cp:lastModifiedBy>
  <cp:revision/>
  <cp:lastPrinted>2019-08-09T19:46:54Z</cp:lastPrinted>
  <dcterms:created xsi:type="dcterms:W3CDTF">2014-04-30T11:22:33Z</dcterms:created>
  <dcterms:modified xsi:type="dcterms:W3CDTF">2019-10-07T22:08:38Z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0x0101002200CF6BA877534B9E797396B847A9D3</vt:lpwstr>
  </property>
</Properties>
</file>